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05" windowWidth="12255" windowHeight="2955" tabRatio="743" activeTab="2"/>
  </bookViews>
  <sheets>
    <sheet name="START" sheetId="1" r:id="rId1"/>
    <sheet name="instrukcja" sheetId="2" r:id="rId2"/>
    <sheet name="część opisowa" sheetId="3" r:id="rId3"/>
    <sheet name="część finansowa" sheetId="4" r:id="rId4"/>
    <sheet name="sprzedaż" sheetId="5" r:id="rId5"/>
    <sheet name="koszty" sheetId="6" r:id="rId6"/>
    <sheet name="przykład NWC" sheetId="7" r:id="rId7"/>
  </sheets>
  <definedNames>
    <definedName name="_ftn1" localSheetId="2">'część opisowa'!$C$70</definedName>
    <definedName name="_ftnref1" localSheetId="2">'część opisowa'!$C$6</definedName>
    <definedName name="_xlnm.Print_Area" localSheetId="5">'koszty'!$A$1:$H$45</definedName>
    <definedName name="pros" localSheetId="6">'przykład NWC'!$K$3</definedName>
    <definedName name="pros">'część finansowa'!$K$8</definedName>
  </definedNames>
  <calcPr fullCalcOnLoad="1"/>
</workbook>
</file>

<file path=xl/comments3.xml><?xml version="1.0" encoding="utf-8"?>
<comments xmlns="http://schemas.openxmlformats.org/spreadsheetml/2006/main">
  <authors>
    <author>Adam Kostrzewa</author>
  </authors>
  <commentList>
    <comment ref="C7" authorId="0">
      <text>
        <r>
          <rPr>
            <sz val="10"/>
            <rFont val="Tahoma"/>
            <family val="0"/>
          </rPr>
          <t>liczba znaków wpisanych w białych ramkach edycyjnych
(bez nazwy przedsięwzięcia i autora)</t>
        </r>
      </text>
    </comment>
  </commentList>
</comments>
</file>

<file path=xl/comments4.xml><?xml version="1.0" encoding="utf-8"?>
<comments xmlns="http://schemas.openxmlformats.org/spreadsheetml/2006/main">
  <authors>
    <author>Adam Kostrzewa</author>
  </authors>
  <commentList>
    <comment ref="B15" authorId="0">
      <text>
        <r>
          <rPr>
            <sz val="10"/>
            <rFont val="Tahoma"/>
            <family val="0"/>
          </rPr>
          <t>zakładany poziom marży
wariant PROSTY</t>
        </r>
      </text>
    </comment>
    <comment ref="B19" authorId="0">
      <text>
        <r>
          <rPr>
            <b/>
            <sz val="10"/>
            <rFont val="Tahoma"/>
            <family val="2"/>
          </rPr>
          <t>aktualna</t>
        </r>
        <r>
          <rPr>
            <sz val="10"/>
            <rFont val="Tahoma"/>
            <family val="0"/>
          </rPr>
          <t xml:space="preserve"> stawka podatkowa CIT
</t>
        </r>
      </text>
    </comment>
    <comment ref="B42" authorId="0">
      <text>
        <r>
          <rPr>
            <sz val="10"/>
            <rFont val="Tahoma"/>
            <family val="0"/>
          </rPr>
          <t xml:space="preserve">stopa kredytu, koszt kapitału obcego
</t>
        </r>
      </text>
    </comment>
    <comment ref="B44" authorId="0">
      <text>
        <r>
          <rPr>
            <sz val="10"/>
            <rFont val="Tahoma"/>
            <family val="0"/>
          </rPr>
          <t xml:space="preserve">koszt kapitału własnego
</t>
        </r>
      </text>
    </comment>
  </commentList>
</comments>
</file>

<file path=xl/comments7.xml><?xml version="1.0" encoding="utf-8"?>
<comments xmlns="http://schemas.openxmlformats.org/spreadsheetml/2006/main">
  <authors>
    <author>Adam Kostrzewa</author>
  </authors>
  <commentList>
    <comment ref="B10" authorId="0">
      <text>
        <r>
          <rPr>
            <sz val="10"/>
            <rFont val="Tahoma"/>
            <family val="0"/>
          </rPr>
          <t>zakładany poziom marży
wariant PROSTY</t>
        </r>
      </text>
    </comment>
    <comment ref="B14" authorId="0">
      <text>
        <r>
          <rPr>
            <b/>
            <sz val="10"/>
            <rFont val="Tahoma"/>
            <family val="2"/>
          </rPr>
          <t>aktualna</t>
        </r>
        <r>
          <rPr>
            <sz val="10"/>
            <rFont val="Tahoma"/>
            <family val="0"/>
          </rPr>
          <t xml:space="preserve"> stawka podatkowa CIT
</t>
        </r>
      </text>
    </comment>
    <comment ref="B36" authorId="0">
      <text>
        <r>
          <rPr>
            <sz val="10"/>
            <rFont val="Tahoma"/>
            <family val="0"/>
          </rPr>
          <t xml:space="preserve">stopa kredytu, koszt kapitału obcego
</t>
        </r>
      </text>
    </comment>
    <comment ref="B38" authorId="0">
      <text>
        <r>
          <rPr>
            <sz val="10"/>
            <rFont val="Tahoma"/>
            <family val="0"/>
          </rPr>
          <t xml:space="preserve">koszt kapitału własnego
</t>
        </r>
      </text>
    </comment>
    <comment ref="A30" authorId="0">
      <text>
        <r>
          <rPr>
            <b/>
            <sz val="10"/>
            <rFont val="Tahoma"/>
            <family val="2"/>
          </rPr>
          <t>przyrost zapasów oznacza WYDATEK</t>
        </r>
      </text>
    </comment>
    <comment ref="A31" authorId="0">
      <text>
        <r>
          <rPr>
            <b/>
            <sz val="10"/>
            <rFont val="Tahoma"/>
            <family val="2"/>
          </rPr>
          <t>przyrost należności oznacza WYDATEK</t>
        </r>
        <r>
          <rPr>
            <sz val="10"/>
            <rFont val="Tahoma"/>
            <family val="2"/>
          </rPr>
          <t xml:space="preserve">
</t>
        </r>
      </text>
    </comment>
    <comment ref="A32" authorId="0">
      <text>
        <r>
          <rPr>
            <b/>
            <sz val="10"/>
            <rFont val="Tahoma"/>
            <family val="2"/>
          </rPr>
          <t>przyrost zobowiązań oznacza ŹRÓDŁO FINANSOWANIA</t>
        </r>
        <r>
          <rPr>
            <sz val="10"/>
            <rFont val="Tahoma"/>
            <family val="2"/>
          </rPr>
          <t xml:space="preserve">
</t>
        </r>
      </text>
    </comment>
  </commentList>
</comments>
</file>

<file path=xl/sharedStrings.xml><?xml version="1.0" encoding="utf-8"?>
<sst xmlns="http://schemas.openxmlformats.org/spreadsheetml/2006/main" count="359" uniqueCount="223">
  <si>
    <t>lata prognozy</t>
  </si>
  <si>
    <t>A) Rachunek wyników, w PLN</t>
  </si>
  <si>
    <t>sprzedaż</t>
  </si>
  <si>
    <t>koszty operacyjne</t>
  </si>
  <si>
    <t>koszt jednostkowy przy zakładanej marży:</t>
  </si>
  <si>
    <t>EBIT</t>
  </si>
  <si>
    <t>koszty finansowe</t>
  </si>
  <si>
    <t>CIT</t>
  </si>
  <si>
    <t>zysk netto</t>
  </si>
  <si>
    <t>zysk netto narastająco</t>
  </si>
  <si>
    <t>materiały / towary (wg kosztów operacyjnych)</t>
  </si>
  <si>
    <t>należności (wg sprzedaży)</t>
  </si>
  <si>
    <t>zobowiązania (wg kosztów operacyjnych)</t>
  </si>
  <si>
    <t>działalność operacyjna</t>
  </si>
  <si>
    <t>zmiana stanu zapasów</t>
  </si>
  <si>
    <t>zmiana stanu należności</t>
  </si>
  <si>
    <t>zmiana stanu zobowiązań</t>
  </si>
  <si>
    <t>nakłady inwestycyjne</t>
  </si>
  <si>
    <t>finansowanie</t>
  </si>
  <si>
    <t>zmiana stanu zadłużenia</t>
  </si>
  <si>
    <t>finansowanie długiem</t>
  </si>
  <si>
    <t>zmiana stanu kapitałów</t>
  </si>
  <si>
    <t>finansowanie własne</t>
  </si>
  <si>
    <t>przepływy pieniężne</t>
  </si>
  <si>
    <t>stan gotówki narastająco (bilansowo)</t>
  </si>
  <si>
    <t>* należy uzyskać nieujemny stan gotówki</t>
  </si>
  <si>
    <t>stopa dyskonta</t>
  </si>
  <si>
    <t>przepływy pieniężne, ocena opłacalności</t>
  </si>
  <si>
    <t>NPV dla testu przedsięwzięcia</t>
  </si>
  <si>
    <t>IRR</t>
  </si>
  <si>
    <r>
      <t xml:space="preserve">ilość jednostek, </t>
    </r>
    <r>
      <rPr>
        <b/>
        <sz val="10"/>
        <color indexed="10"/>
        <rFont val="Tahoma"/>
        <family val="2"/>
      </rPr>
      <t>w sztukach</t>
    </r>
  </si>
  <si>
    <r>
      <t xml:space="preserve">C) Przepływy pieniężne, </t>
    </r>
    <r>
      <rPr>
        <b/>
        <sz val="10"/>
        <color indexed="10"/>
        <rFont val="Tahoma"/>
        <family val="2"/>
      </rPr>
      <t>wszystkie dane w PLN</t>
    </r>
  </si>
  <si>
    <r>
      <t xml:space="preserve">Analiza finansowa </t>
    </r>
    <r>
      <rPr>
        <i/>
        <sz val="9"/>
        <rFont val="Tahoma"/>
        <family val="2"/>
      </rPr>
      <t xml:space="preserve">(planuj kategorie opisane na </t>
    </r>
    <r>
      <rPr>
        <i/>
        <sz val="9"/>
        <color indexed="48"/>
        <rFont val="Tahoma"/>
        <family val="2"/>
      </rPr>
      <t>niebiesko</t>
    </r>
    <r>
      <rPr>
        <i/>
        <sz val="9"/>
        <rFont val="Tahoma"/>
        <family val="2"/>
      </rPr>
      <t>)</t>
    </r>
  </si>
  <si>
    <t>Formularz części opisowej</t>
  </si>
  <si>
    <t>Autor / Autorzy:</t>
  </si>
  <si>
    <t>Kluczowe atuty nowego biznesu:</t>
  </si>
  <si>
    <t>Dlaczego warto finansować ten projekt:</t>
  </si>
  <si>
    <t>Określ, na jakim rynku firma będzie działać:</t>
  </si>
  <si>
    <t>Opisz, jaką pozycję na rynku firma planuje osiągnąć i jak będzie jej bronić:</t>
  </si>
  <si>
    <t>Opisz profil docelowego klienta:</t>
  </si>
  <si>
    <t>Określ kluczowe czynniki, budujące przewagę konkurencyjną firmy:</t>
  </si>
  <si>
    <t>Opisz kluczowe dla firmy parametry rynku (pojemność rynku, dynamika wzrostu, bariery wejścia):</t>
  </si>
  <si>
    <t>Przedstaw profil konkurencji:</t>
  </si>
  <si>
    <t>Przedstaw planowane działania marketingowe (market mix – 4P):</t>
  </si>
  <si>
    <t>Przedstaw opis produktu – dlaczego spełnia oczekiwania klienta?</t>
  </si>
  <si>
    <t>Opisz cykl produktu – jak firma będzie projektować, uzyskiwać i rozwijać produkt?</t>
  </si>
  <si>
    <t>Określ pozycję produktu wobec oferty konkurencji:</t>
  </si>
  <si>
    <t>Określ zespół ludzi, koniecznych do uruchomienia i prowadzenia firmy:</t>
  </si>
  <si>
    <t>Określ konieczny zasób wiedzy – doświadczenia, patenty, inne – jak wiedza będzie pozyskana:</t>
  </si>
  <si>
    <t>Przedstaw założenia finansowania pomysłu biznesowego:</t>
  </si>
  <si>
    <r>
      <t>1.</t>
    </r>
    <r>
      <rPr>
        <b/>
        <sz val="7"/>
        <rFont val="Times New Roman"/>
        <family val="1"/>
      </rPr>
      <t xml:space="preserve">   </t>
    </r>
    <r>
      <rPr>
        <b/>
        <sz val="16"/>
        <rFont val="Times New Roman"/>
        <family val="1"/>
      </rPr>
      <t>Identyfikacja pomysłu</t>
    </r>
  </si>
  <si>
    <r>
      <t>2.</t>
    </r>
    <r>
      <rPr>
        <b/>
        <sz val="7"/>
        <rFont val="Times New Roman"/>
        <family val="1"/>
      </rPr>
      <t xml:space="preserve">   </t>
    </r>
    <r>
      <rPr>
        <b/>
        <sz val="16"/>
        <rFont val="Times New Roman"/>
        <family val="1"/>
      </rPr>
      <t>Warunki rynkowe</t>
    </r>
  </si>
  <si>
    <r>
      <t>3.</t>
    </r>
    <r>
      <rPr>
        <b/>
        <sz val="7"/>
        <rFont val="Times New Roman"/>
        <family val="1"/>
      </rPr>
      <t xml:space="preserve">   </t>
    </r>
    <r>
      <rPr>
        <b/>
        <sz val="16"/>
        <rFont val="Times New Roman"/>
        <family val="1"/>
      </rPr>
      <t>Produkt</t>
    </r>
  </si>
  <si>
    <r>
      <t>4.</t>
    </r>
    <r>
      <rPr>
        <b/>
        <sz val="7"/>
        <rFont val="Times New Roman"/>
        <family val="1"/>
      </rPr>
      <t xml:space="preserve">   </t>
    </r>
    <r>
      <rPr>
        <b/>
        <sz val="16"/>
        <rFont val="Times New Roman"/>
        <family val="1"/>
      </rPr>
      <t>Warunki realizacyjne</t>
    </r>
  </si>
  <si>
    <t>Licznik znaków (bez spacji):</t>
  </si>
  <si>
    <t>[ograniczenie ilości znaków tekstu autorskiego do 6000]</t>
  </si>
  <si>
    <t>Instrukcja przygotowania części opisowej i finansowej</t>
  </si>
  <si>
    <t>Cele tworzenia koncepcji:</t>
  </si>
  <si>
    <t>Celem opracowania wstępnej koncepcji przedsięwzięcia jest:</t>
  </si>
  <si>
    <t>•</t>
  </si>
  <si>
    <t>Opisowa ‘Koncepcja biznesu’ powinna spełniać następujące wymogi:</t>
  </si>
  <si>
    <t>Czytelnik dysponuje tylko chwilą na lekturę – kluczowe elementy muszą być należycie wyeksponowane, muszą zainteresować czytelnika,</t>
  </si>
  <si>
    <t>Oczekiwana odpowiedź na pytanie: ‘dlaczego ten pomysł’ plus kluczowe założenia / wnioski.</t>
  </si>
  <si>
    <t>Formułowanie koncepcji pozwoli w dalszej kolejności lepiej przygotować biznes plan, dzięki:</t>
  </si>
  <si>
    <t>Sprecyzowaniu założeń dotyczących rynku,</t>
  </si>
  <si>
    <t>Sprecyzowaniu założeń dotyczących produktu.</t>
  </si>
  <si>
    <t>Podobnie, tworzenie koncepcji przedsięwzięcia powinno także pomóc w przygotowaniu dalszej analizy finansowej, dzięki poprzez:</t>
  </si>
  <si>
    <t>Zabranie założeń produktowych (koszty produkcji, promocji, dystrybucji),</t>
  </si>
  <si>
    <t>Zebranie założeń operacyjnych.</t>
  </si>
  <si>
    <t>Część opisowa:</t>
  </si>
  <si>
    <t xml:space="preserve">W części opisowej autor przedstawia założenia, sprawdzone pod kątem realności realizacji i spójne z koncepcją pomysłu biznesowego. Autorzy powinni opierać stwierdzenia na określonej wiedzy. Choć tym etapie planowania poziom rozpoznania biznesu nie będzie pełny, nie należy formułować założeń opartych na hipotetycznych projekcjach. </t>
  </si>
  <si>
    <t>Część finansowa:</t>
  </si>
  <si>
    <t>Planowanie ograniczono do kluczowych zagadnień, pozwalających określić tzw. ‘wartość oczekiwaną’ nowego biznesu (NPV) i jego wewnętrzną stopę zwrotu (IRR) – parametry jasno opisujące atrakcyjność finansową pomysłu.</t>
  </si>
  <si>
    <t>Planowanie obejmuje:</t>
  </si>
  <si>
    <t>o</t>
  </si>
  <si>
    <t>Zawartość dokumentu:</t>
  </si>
  <si>
    <t>Instrukcja działania</t>
  </si>
  <si>
    <t>Część opisowa</t>
  </si>
  <si>
    <t>Część finansowa</t>
  </si>
  <si>
    <r>
      <t>Stopa dyskonta</t>
    </r>
    <r>
      <rPr>
        <sz val="12"/>
        <rFont val="Times New Roman"/>
        <family val="1"/>
      </rPr>
      <t xml:space="preserve"> – określa koszt dostępnego nam finansowania; dostępność tanich źródeł środków finansowych zwiększa atrakcyjność projektu (NPV), odwrotnie, użycie ‘drogiego’ finansowania zmniejsza NPV i atrakcyjność wewnętrznej stopy zwrotu.</t>
    </r>
  </si>
  <si>
    <t>START</t>
  </si>
  <si>
    <t>Autor / Autorzy:</t>
  </si>
  <si>
    <t>Wyrobienie umiejętności zwięzłego przedstawiania kluczowych elementów pomysłów biznesowych, wyselekcjonowanych jako najbardziej atrakcyjne (biznesowo)</t>
  </si>
  <si>
    <t>Krótki, zwięzły tekst – limit 2-3 stron maszynopisu plus syntetyczna analiza finansowa,</t>
  </si>
  <si>
    <t>Zwięzła prezentacja kluczowych atutów – ma przekonać czytelnika – potencjalnego inwestora, że warto przyjrzeć się bliżej temu projektowi,</t>
  </si>
  <si>
    <r>
      <t>Finansowanie</t>
    </r>
    <r>
      <rPr>
        <sz val="12"/>
        <color indexed="10"/>
        <rFont val="Times New Roman"/>
        <family val="1"/>
      </rPr>
      <t xml:space="preserve"> – </t>
    </r>
    <r>
      <rPr>
        <b/>
        <sz val="12"/>
        <color indexed="10"/>
        <rFont val="Times New Roman"/>
        <family val="1"/>
      </rPr>
      <t>ważne:</t>
    </r>
    <r>
      <rPr>
        <sz val="12"/>
        <color indexed="10"/>
        <rFont val="Times New Roman"/>
        <family val="1"/>
      </rPr>
      <t xml:space="preserve"> należy uzyskać nieujemny stan gotówki (narastająco) w każdym roku prognozy finansowej.</t>
    </r>
  </si>
  <si>
    <r>
      <t xml:space="preserve">B) Rotacja kapitału obrotowego </t>
    </r>
    <r>
      <rPr>
        <b/>
        <sz val="10"/>
        <color indexed="10"/>
        <rFont val="Tahoma"/>
        <family val="2"/>
      </rPr>
      <t>w dniach</t>
    </r>
  </si>
  <si>
    <t>struktura finansowania:</t>
  </si>
  <si>
    <t>Należy w zwięzłej, syntetycznej formie przedstawić koncepcję planowanego przedsięwzięcia.</t>
  </si>
  <si>
    <t>Na opis koncepcji przewidziano 6 tys. znaków (łącznie ze spacjami), co odpowiada około 2-3 stronom maszynopisu. Licznik ilości znaków powinien maksymalnie wskazywać wartość 6000.</t>
  </si>
  <si>
    <t>Wartość stopy dyskonta zależy od kosztu kredytu i 'alternatywnego' kosztu zaangażowania własnych środków w formie kapitału (wartości w %). Podana przykładowa wysokość oprocentowania kredytu odzwierciedla aktualne realia na rynku kredytowym. Koszt kapitału własnego odzwierciedla koszt utraconych korzyści - np. odsetek od długoterminowej lokaty pieniężnej lub innego alternatywnego inwestowania własnych środków. Obydwie te wielkości (oprocentowania) należy dostosować do aktualnej sytuacji.</t>
  </si>
  <si>
    <t>Pola wymagające wypełnienia oznaczono białym tłem (w tym także wartości %).</t>
  </si>
  <si>
    <t>Nazwa przedsięwzięcia:</t>
  </si>
  <si>
    <r>
      <t>NPV (Net Present Value)</t>
    </r>
    <r>
      <rPr>
        <sz val="12"/>
        <rFont val="Times New Roman"/>
        <family val="1"/>
      </rPr>
      <t xml:space="preserve"> – określa wartość obecną analizowanego przedsięwzięcia (na 'dziś') poprzez skonfrontowanie wymaganych inwestycji z przyszłymi przychodami, sprowadzonymi do wartości obecnej przy pomocy dyskontowania przyszłych wpływów kosztem finansowania przedsięwzięcia (stopa dyskonta). Opłacalność projektu wymaga osiągnięcia wartości NPV większej od zera.</t>
    </r>
  </si>
  <si>
    <r>
      <t>IRR (Internal Rate of Return)</t>
    </r>
    <r>
      <rPr>
        <sz val="12"/>
        <rFont val="Times New Roman"/>
        <family val="1"/>
      </rPr>
      <t xml:space="preserve"> – wewnętrzna stopa zwrotu z przedsięwzięcia to taka stopa dyskonta, dla której wartość NPV jest równa 0 (zero). Wartość IRR wyższa od założonej w analizie stopy dyskonta wskazuje na opłacalność przedsięwzięcia.</t>
    </r>
  </si>
  <si>
    <t>WSTĘPNA KONCEPCJA BIZNESU</t>
  </si>
  <si>
    <t>Wstępna koncepcja biznesu</t>
  </si>
  <si>
    <r>
      <t xml:space="preserve">Rozwinięcie sprzedaży </t>
    </r>
    <r>
      <rPr>
        <i/>
        <sz val="9"/>
        <rFont val="Tahoma"/>
        <family val="2"/>
      </rPr>
      <t xml:space="preserve">(planuj kategorie opisane na </t>
    </r>
    <r>
      <rPr>
        <i/>
        <sz val="9"/>
        <color indexed="48"/>
        <rFont val="Tahoma"/>
        <family val="2"/>
      </rPr>
      <t>niebiesko</t>
    </r>
    <r>
      <rPr>
        <i/>
        <sz val="9"/>
        <rFont val="Tahoma"/>
        <family val="2"/>
      </rPr>
      <t>)</t>
    </r>
  </si>
  <si>
    <t>Sprzedaż, w PLN</t>
  </si>
  <si>
    <t>sprzedaż - produkt A</t>
  </si>
  <si>
    <t>sprzedaż - produkt B</t>
  </si>
  <si>
    <t>sprzedaż - produkt C</t>
  </si>
  <si>
    <r>
      <t xml:space="preserve">cena, </t>
    </r>
    <r>
      <rPr>
        <b/>
        <sz val="10"/>
        <color indexed="10"/>
        <rFont val="Tahoma"/>
        <family val="2"/>
      </rPr>
      <t>w PLN</t>
    </r>
  </si>
  <si>
    <r>
      <t xml:space="preserve">Średnia cena, </t>
    </r>
    <r>
      <rPr>
        <b/>
        <sz val="10"/>
        <color indexed="10"/>
        <rFont val="Tahoma"/>
        <family val="2"/>
      </rPr>
      <t>w PLN</t>
    </r>
  </si>
  <si>
    <t>Sprzedaż - SUMA</t>
  </si>
  <si>
    <t>Sprzedaż średnia - SUMA</t>
  </si>
  <si>
    <t>Plan kosztów</t>
  </si>
  <si>
    <t>start, rok 0</t>
  </si>
  <si>
    <t>rok 1</t>
  </si>
  <si>
    <t>rok 2</t>
  </si>
  <si>
    <t>rok 3</t>
  </si>
  <si>
    <t>rok 4</t>
  </si>
  <si>
    <t>rok 5</t>
  </si>
  <si>
    <t>Media</t>
  </si>
  <si>
    <t>Usługi obce</t>
  </si>
  <si>
    <t>Telekomunikacja</t>
  </si>
  <si>
    <t>Wynajem powierzchni</t>
  </si>
  <si>
    <t>Podróże służbowe</t>
  </si>
  <si>
    <t>Opłaty lokalne</t>
  </si>
  <si>
    <t>Administracja</t>
  </si>
  <si>
    <t>Ochrona</t>
  </si>
  <si>
    <t>Inne koszty stałe</t>
  </si>
  <si>
    <t>koszty wdrożenia (prototypowanie)</t>
  </si>
  <si>
    <t>zakup patentów i licencji</t>
  </si>
  <si>
    <t>koszty rejestracji patentów</t>
  </si>
  <si>
    <t>koszty badań i rozwoju</t>
  </si>
  <si>
    <t>koszty opracowania dokumentacji</t>
  </si>
  <si>
    <t>koszty zarządzania wiedzą</t>
  </si>
  <si>
    <r>
      <t>Koszty operacyjne stałe,</t>
    </r>
    <r>
      <rPr>
        <b/>
        <sz val="10"/>
        <color indexed="10"/>
        <rFont val="Tahoma"/>
        <family val="2"/>
      </rPr>
      <t xml:space="preserve"> w PLN</t>
    </r>
  </si>
  <si>
    <r>
      <t xml:space="preserve">Koszty technologiczne stałe, </t>
    </r>
    <r>
      <rPr>
        <b/>
        <sz val="10"/>
        <color indexed="10"/>
        <rFont val="Tahoma"/>
        <family val="2"/>
      </rPr>
      <t>w PLN</t>
    </r>
  </si>
  <si>
    <r>
      <t>Koszty zmienne,</t>
    </r>
    <r>
      <rPr>
        <b/>
        <sz val="10"/>
        <color indexed="10"/>
        <rFont val="Tahoma"/>
        <family val="2"/>
      </rPr>
      <t xml:space="preserve"> w PLN</t>
    </r>
  </si>
  <si>
    <r>
      <t xml:space="preserve">Materiały i energia, koszty jednostkowe, </t>
    </r>
    <r>
      <rPr>
        <b/>
        <sz val="10"/>
        <color indexed="10"/>
        <rFont val="Tahoma"/>
        <family val="2"/>
      </rPr>
      <t>w PLN</t>
    </r>
  </si>
  <si>
    <r>
      <t xml:space="preserve">Wynagrodzenia, koszty jednostkowe, </t>
    </r>
    <r>
      <rPr>
        <b/>
        <sz val="10"/>
        <color indexed="10"/>
        <rFont val="Tahoma"/>
        <family val="2"/>
      </rPr>
      <t>w PLN</t>
    </r>
  </si>
  <si>
    <r>
      <t xml:space="preserve">Wartość kosztów zmiennych, </t>
    </r>
    <r>
      <rPr>
        <b/>
        <sz val="10"/>
        <color indexed="10"/>
        <rFont val="Tahoma"/>
        <family val="2"/>
      </rPr>
      <t>w PLN</t>
    </r>
  </si>
  <si>
    <r>
      <t xml:space="preserve">Rozwinięcie kosztów </t>
    </r>
    <r>
      <rPr>
        <i/>
        <sz val="9"/>
        <rFont val="Tahoma"/>
        <family val="2"/>
      </rPr>
      <t xml:space="preserve">(planuj kategorie opisane na </t>
    </r>
    <r>
      <rPr>
        <i/>
        <sz val="9"/>
        <color indexed="48"/>
        <rFont val="Tahoma"/>
        <family val="2"/>
      </rPr>
      <t>niebiesko</t>
    </r>
    <r>
      <rPr>
        <i/>
        <sz val="9"/>
        <rFont val="Tahoma"/>
        <family val="2"/>
      </rPr>
      <t>)</t>
    </r>
  </si>
  <si>
    <t>Koszty przeniesione do części finansowej, w PLN</t>
  </si>
  <si>
    <t>opcjonalnie - uśredniona sprzedaż do wariantu PROSTEGO:</t>
  </si>
  <si>
    <t>1. gdy nie planujemy szczegółowo kosztów, można planować sprzedaż kilku produktów, a do wariantu prostego wpisać wartości z ŻÓŁTEJ tabeli</t>
  </si>
  <si>
    <t>2. postępowanie: a) planowanie sprzedaży, b) wpisanie łącznej ilości jednostej, c) wpisanie średniej ceny</t>
  </si>
  <si>
    <t>Produkt / usługa A</t>
  </si>
  <si>
    <t>Produkt / usługa B</t>
  </si>
  <si>
    <t>Produkt / usługa C</t>
  </si>
  <si>
    <r>
      <t xml:space="preserve">wariant PROSTY, ilość jednostek, </t>
    </r>
    <r>
      <rPr>
        <b/>
        <sz val="10"/>
        <color indexed="10"/>
        <rFont val="Tahoma"/>
        <family val="2"/>
      </rPr>
      <t>w sztukach</t>
    </r>
  </si>
  <si>
    <r>
      <t xml:space="preserve">wariant PROSTY, średnia cena, </t>
    </r>
    <r>
      <rPr>
        <b/>
        <sz val="10"/>
        <color indexed="10"/>
        <rFont val="Tahoma"/>
        <family val="2"/>
      </rPr>
      <t>w PLN</t>
    </r>
  </si>
  <si>
    <t>Opisz technologie wymagane do produkcji i sprzedaży (w tym konieczne inwestycje):</t>
  </si>
  <si>
    <t>Przygotowanie uczestników do pisania biznes planu.</t>
  </si>
  <si>
    <t>Zebranie danych rynkowych do analizy (ceny, koszty, marże),</t>
  </si>
  <si>
    <r>
      <t>Sprzedaż</t>
    </r>
    <r>
      <rPr>
        <sz val="12"/>
        <rFont val="Times New Roman"/>
        <family val="1"/>
      </rPr>
      <t xml:space="preserve"> – ilość sztuk i średnią cenę produktu / usługi lub szczegółowe ilości i ceny produktów</t>
    </r>
  </si>
  <si>
    <r>
      <t>Koszty</t>
    </r>
    <r>
      <rPr>
        <sz val="12"/>
        <rFont val="Times New Roman"/>
        <family val="1"/>
      </rPr>
      <t xml:space="preserve"> – średni, jednostkowy koszt produktu / usługi, modelowany poprzez przyjęcie marży (%) na sprzedaży lub szczegółowe modelowanie kosztów</t>
    </r>
  </si>
  <si>
    <t>Wybór źródła finansowania wiąże się z określonym kosztem, zgodnie z opisem powyżej. Oprócz kosztu finansowania (stóp procentowych) istotna jest także struktura finansowania, decydująca o udziale danego kosztu finansowania w rachunku wyników (dług) oraz w stopie dyskonta (struktura dług/kapitał, zgodnie z modelem średniego ważonego kosztu kapitału [WACC]). Dodatkowo, wartość stopy dyskonta jest powiększona o 9% z tytułu ryzyka biznesowego, niezależnie od kosztu finansowania.</t>
  </si>
  <si>
    <t>koszty personelu - wynagrodzenia stałe</t>
  </si>
  <si>
    <t>Marketing</t>
  </si>
  <si>
    <t>zmiana stanu dofinansowania zewnętrznego</t>
  </si>
  <si>
    <t>finansowanie dotacją</t>
  </si>
  <si>
    <t>te same cykle rotacji dla wszystkich lat</t>
  </si>
  <si>
    <t>założenie:</t>
  </si>
  <si>
    <t>test wpływu zmian</t>
  </si>
  <si>
    <t>rotacji kapitału obrotowego</t>
  </si>
  <si>
    <t>konieczny kapitał obotowy (zapasy+należności-zobowiązania)</t>
  </si>
  <si>
    <t>konieczny kapitał obotowy</t>
  </si>
  <si>
    <t>Przykład wpływu zmian składników kapitału obrotowego na finansowanie biznesu</t>
  </si>
  <si>
    <t>zmiana wartości ruchem suwaka</t>
  </si>
  <si>
    <t>stan zadłużenia</t>
  </si>
  <si>
    <t>wydatek</t>
  </si>
  <si>
    <t>źródło</t>
  </si>
  <si>
    <t>Po wprowadzeniu realistycznych założeń dotyczących terminu spływu należności i opóźnienia własnych płatności program automatycznie oblicza minimalny konieczny poziom kapitału obrotowego (w Części B, Rotacja kapitału obrotowego)</t>
  </si>
  <si>
    <r>
      <t>Nakłady na kapitał obrotowy</t>
    </r>
    <r>
      <rPr>
        <sz val="12"/>
        <rFont val="Times New Roman"/>
        <family val="1"/>
      </rPr>
      <t xml:space="preserve"> – działalność operacyjna może wymagać zapewnienia (z wyprzedzeniem) materiałów i surowców (zapasy), wiąże się także z oczekiwaniem na zapłatę (należności) i możliwością finansowania odroczonym terminem płatności (zobowiązania) – planujemy ilość dni utrzymywania zapasów i ponoszenia / oczekiwania na płatność</t>
    </r>
  </si>
  <si>
    <r>
      <t>Nakłady inwestycyjne</t>
    </r>
    <r>
      <rPr>
        <sz val="12"/>
        <rFont val="Times New Roman"/>
        <family val="1"/>
      </rPr>
      <t xml:space="preserve"> – wartość wydatków koniecznych do realizacji biznesu</t>
    </r>
  </si>
  <si>
    <r>
      <t>Finansowanie</t>
    </r>
    <r>
      <rPr>
        <sz val="12"/>
        <rFont val="Times New Roman"/>
        <family val="1"/>
      </rPr>
      <t xml:space="preserve"> – wybór struktury finansowania: środki własne (kapitał) lub obce (dług) konieczne do zagwarantowania płynności finansowej oraz określenie kosztu finansowania (oprocentowanie kredytu i kapitału własnego); dla projektów technologicznych przwidziano również możliwość finansowania przez dotacje (przy założeniu ich zerowego kosztu i pełnej bezzwrotności); wszystkie pozycje finansowania to kategorie przyrostowe (nie stany), zatem wpisanie wartości w roku 1 bez dalszych wpisów oznacza utrzymanie danego stanu przez cały okres prognozy (np. wpisując kredyt = 100 w roku 2 uzyskujemy symulację finansowania kredytem w latach 2-5; dopisanie kolejnych wartości dodatnich oznacza zwiększanie kredytu, spłatę kredytu uzyskujemy poprzez wpisanie wartości ujemnej [!])</t>
    </r>
  </si>
  <si>
    <t>MINI-GOLF WARSZAWA</t>
  </si>
  <si>
    <t>1. Od kilkunastu lat polskie społeczeństwo bogaci się i przejmuje zachowania i zwyczaje charakterystyczne dla bogatych społeczeństw rozwiniętych państw zachodnioeuropejskich. 2. Lokomotywami przemian są ośrodki wielkomiejskie. 3. Wzrastająca wydajność pracy oraz rozwój sektorów opartych na wiedzy sprzyja zwiększaniu ilości wolnego czasu, który można przeznaczyć na rozrywkę, w tym zwłaszcza sport. 4. Najbardziej pożądane jest uprawiania "zdrowego" sportu,  który można uprawiac na świeżym powietrzu i w towarzystwie przyjaciół i/lub rodziny. 5. W stworzenie tradycyjnego pola golfowego trzeba zainwestować nawet kilka milionów złotych. Dlatego alternatywą może się okazać pole do mini golfa. 6. Ośrodków mini golfa jest w Polsce zaledwie kilkanaście, a więc istnieją spore rezerwy na tego typu działalność. 7. Koszty inwestycji w „pole” mini golfa są kilkadziesiąt razy mniejsze niż w profesjonalne, pełnowymiarowe 18-dołkowe pole do gry w golfa, a zainteresowanie i liczba potencjalnych klientów zbliżona.</t>
  </si>
  <si>
    <t>Rynek usług rozrywkowych, w tym sportowych, w tym mini-golf.</t>
  </si>
  <si>
    <t>ośrodek mini golfa z 18-dołkami(stanowiskami) zajmuje powierzchnię ok. 800-5000 metrów kwadratowych: działka 4800 m2 w Jazgarzewie (http://dom.gratka.pl/tresc/407-5564323-mazowieckie-piaseczno-jazgarzew.html#435e2433d24487fe,2); budynek biurowo-obsługowy 110m2 (http://www.futuradom.pl/?show=house5)</t>
  </si>
  <si>
    <t>Mapa konkurencji golfa: http://www.warsawgolf.info/gdziegrac/  pola do mini golfa: Konstancin, Józefów, Wilanów, Grodzisk Maz., Serock, Izabelin, spore kompleksy sportowe</t>
  </si>
  <si>
    <t xml:space="preserve">rozwijająca się branża rozrywkowa; sport na świeżym powietrzu = zdrowy tryb życia; </t>
  </si>
  <si>
    <t>nastawienie na rodziny z dziećmi, profesjonalny instruktaż, kameralna atmosfera, adekwatna oferta kawiarni</t>
  </si>
  <si>
    <t>Firma ma uzyskać pozycję dominującą w zakresie niszy, w której operuje: rodzinny zdrowy wypoczynek i rekreacja dla mieszkańców południowej Warszawy i okolic. W przyszłości ofertę można wzbogacić poprzez współpracę (ewentualnie wykup) innych centrów rekreacji w okolicy (np stadniny, ośrodka sportowego) i oferowanie kompleksowej, zintegrowanej oferty sportowej dla głównej grupy docelowej - dobrane dla każdego członka rodziny aktywności realizowane w jednym czasie.</t>
  </si>
  <si>
    <t>25-45, upper-middle class, młodzi pracujący, a szczególnie rodziny z dziećmi w wieku 5-15, mieszkańcy Warszawy i jej okolic od strony południowej (w tym Ursynów).</t>
  </si>
  <si>
    <t>pole z dodatkami</t>
  </si>
  <si>
    <t>ludność:</t>
  </si>
  <si>
    <t>powiat piaseczyński</t>
  </si>
  <si>
    <t>gm. m-w. Góra Kalwaria</t>
  </si>
  <si>
    <t>gm. m-w. Konstancin-Jeziorna</t>
  </si>
  <si>
    <t>gm.w. Lesznowola</t>
  </si>
  <si>
    <t>gm. m-w. Piaseczno</t>
  </si>
  <si>
    <t>gm.w. Prażmów</t>
  </si>
  <si>
    <t>gm. m-w. Tarczyn</t>
  </si>
  <si>
    <t>M. st. Warszawa</t>
  </si>
  <si>
    <t>Ursynów</t>
  </si>
  <si>
    <t>Ludność w wieku 20—44 lata w woj.maz:</t>
  </si>
  <si>
    <t>przyjadą pograć</t>
  </si>
  <si>
    <t>osób/dzień</t>
  </si>
  <si>
    <t>osób/tydzień</t>
  </si>
  <si>
    <t>w sumie pon-czw</t>
  </si>
  <si>
    <t>od pon-czw</t>
  </si>
  <si>
    <t>w sumie pt-nie</t>
  </si>
  <si>
    <t>od pt-nie</t>
  </si>
  <si>
    <t>6 miesięcy</t>
  </si>
  <si>
    <t>deszcz</t>
  </si>
  <si>
    <t>Przedsiębiorczość semestr zimowy 09/10 Wydział Transportu</t>
  </si>
  <si>
    <t>dni/rok</t>
  </si>
  <si>
    <t>średnio</t>
  </si>
  <si>
    <t>30% osób wydaje dodatkowe 50 zł na instruktura</t>
  </si>
  <si>
    <t>1. Tor składa się z 18 modułów, z których każdy jest niepowtarzalny i posiada różny stopień trudności. Wspólnie wszystkie tory tworzą kompletne pole do minigolfa; 2. Produkt podstawowy = gra + nauka + imprezy + turnieje + kawiarnia; produkt rozszerzony = zintegrowana oferta aktywności dla całej rodziny.</t>
  </si>
  <si>
    <t>w pierwszym roku kupujemy 3 tory do mini-golfa, w kolejnym - następne 2. Rozwijamy usługi związane z organizacją imprez, w pierwszym roku planujemy 2 imprezy w miesiącu, w kolejnym - 4 imprezy w miesiącu. Od trzeciego roku rozwijamy zintegrowaną ofertę aktywności sportowej dla całej rodziny opisaną powyżej.</t>
  </si>
  <si>
    <t>1 rok</t>
  </si>
  <si>
    <t>2 rok</t>
  </si>
  <si>
    <t>3 rok</t>
  </si>
  <si>
    <t>4 rok</t>
  </si>
  <si>
    <t>5 rok</t>
  </si>
  <si>
    <t>inne:</t>
  </si>
  <si>
    <t>budynek biurowo-rekreacyjny ok.. 200m2</t>
  </si>
  <si>
    <t>NAKŁADY INWESTYCYJNE</t>
  </si>
  <si>
    <t>RAZEM</t>
  </si>
  <si>
    <t>teren 1ha</t>
  </si>
  <si>
    <t>parking 200 m2</t>
  </si>
  <si>
    <t>wyposażenie budynku: biuro</t>
  </si>
  <si>
    <t>wyposażenie budynku: kawiarnia</t>
  </si>
  <si>
    <t>każda grupa 3-osobowa przyjeżdża na 2h, wydaje 100 zł na grę i 60 na konsumpcję</t>
  </si>
  <si>
    <t>marketing</t>
  </si>
  <si>
    <t>UZUPEŁNIJ</t>
  </si>
  <si>
    <t>?</t>
  </si>
  <si>
    <t xml:space="preserve">przeciętne miesięczne wynagrodzenie brutto w Warszawie w relacji do średniej krajowej </t>
  </si>
</sst>
</file>

<file path=xl/styles.xml><?xml version="1.0" encoding="utf-8"?>
<styleSheet xmlns="http://schemas.openxmlformats.org/spreadsheetml/2006/main">
  <numFmts count="4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Red]\(#,##0\)"/>
    <numFmt numFmtId="165" formatCode="0.000"/>
    <numFmt numFmtId="166" formatCode="#,##0.000;[Red]\(#,##0.000\)"/>
    <numFmt numFmtId="167" formatCode="#,##0.0000;[Red]\(#,##0.0000\)"/>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
    <numFmt numFmtId="173" formatCode="&quot;€&quot;#,##0;\-&quot;€&quot;#,##0"/>
    <numFmt numFmtId="174" formatCode="&quot;€&quot;#,##0;[Red]\-&quot;€&quot;#,##0"/>
    <numFmt numFmtId="175" formatCode="&quot;€&quot;#,##0.00;\-&quot;€&quot;#,##0.00"/>
    <numFmt numFmtId="176" formatCode="&quot;€&quot;#,##0.00;[Red]\-&quot;€&quot;#,##0.00"/>
    <numFmt numFmtId="177" formatCode="_-&quot;€&quot;* #,##0_-;\-&quot;€&quot;* #,##0_-;_-&quot;€&quot;* &quot;-&quot;_-;_-@_-"/>
    <numFmt numFmtId="178" formatCode="_-* #,##0_-;\-* #,##0_-;_-* &quot;-&quot;_-;_-@_-"/>
    <numFmt numFmtId="179" formatCode="_-&quot;€&quot;* #,##0.00_-;\-&quot;€&quot;* #,##0.00_-;_-&quot;€&quot;* &quot;-&quot;??_-;_-@_-"/>
    <numFmt numFmtId="180" formatCode="_-* #,##0.00_-;\-* #,##0.00_-;_-* &quot;-&quot;??_-;_-@_-"/>
    <numFmt numFmtId="181" formatCode="_ * #,##0_)\ &quot;PLN&quot;_ ;_ * \(#,##0\)\ &quot;PLN&quot;_ ;_ * &quot;-&quot;_)\ &quot;PLN&quot;_ ;_ @_ "/>
    <numFmt numFmtId="182" formatCode="_ * #,##0_)\ _P_L_N_ ;_ * \(#,##0\)\ _P_L_N_ ;_ * &quot;-&quot;_)\ _P_L_N_ ;_ @_ "/>
    <numFmt numFmtId="183" formatCode="_ * #,##0.00_)\ &quot;PLN&quot;_ ;_ * \(#,##0.00\)\ &quot;PLN&quot;_ ;_ * &quot;-&quot;??_)\ &quot;PLN&quot;_ ;_ @_ "/>
    <numFmt numFmtId="184" formatCode="_ * #,##0.00_)\ _P_L_N_ ;_ * \(#,##0.00\)\ _P_L_N_ ;_ * &quot;-&quot;??_)\ _P_L_N_ ;_ @_ "/>
    <numFmt numFmtId="185" formatCode=";;;"/>
    <numFmt numFmtId="186" formatCode="0.0%;[Red]\(0.0%\)"/>
    <numFmt numFmtId="187" formatCode="0.0%;\(0.0%\)"/>
    <numFmt numFmtId="188" formatCode="0.0000"/>
    <numFmt numFmtId="189" formatCode="0.0"/>
    <numFmt numFmtId="190" formatCode="#,##0.0;[Red]\(#,##0.0\)"/>
    <numFmt numFmtId="191" formatCode="#,##0.00;[Red]\(#,##0.00\)"/>
    <numFmt numFmtId="192" formatCode="#,##0.0"/>
    <numFmt numFmtId="193" formatCode="0.000000"/>
    <numFmt numFmtId="194" formatCode="0.00000"/>
    <numFmt numFmtId="195" formatCode="#,##0_ ;[Red]\-#,##0\ "/>
    <numFmt numFmtId="196" formatCode="#,##0.0_ ;[Red]\-#,##0.0\ "/>
    <numFmt numFmtId="197" formatCode="0.000%"/>
    <numFmt numFmtId="198" formatCode="#,##0_ ;\-#,##0\ "/>
  </numFmts>
  <fonts count="81">
    <font>
      <sz val="10"/>
      <name val="Arial"/>
      <family val="0"/>
    </font>
    <font>
      <b/>
      <sz val="12"/>
      <name val="Tahoma"/>
      <family val="2"/>
    </font>
    <font>
      <sz val="10"/>
      <name val="MS Sans Serif"/>
      <family val="0"/>
    </font>
    <font>
      <b/>
      <sz val="10"/>
      <color indexed="12"/>
      <name val="Tahoma"/>
      <family val="2"/>
    </font>
    <font>
      <sz val="10"/>
      <name val="Tahoma"/>
      <family val="2"/>
    </font>
    <font>
      <sz val="12"/>
      <name val="Tahoma"/>
      <family val="2"/>
    </font>
    <font>
      <b/>
      <sz val="10"/>
      <name val="Tahoma"/>
      <family val="2"/>
    </font>
    <font>
      <sz val="10"/>
      <color indexed="12"/>
      <name val="Tahoma"/>
      <family val="2"/>
    </font>
    <font>
      <i/>
      <sz val="8"/>
      <name val="Tahoma"/>
      <family val="2"/>
    </font>
    <font>
      <sz val="10"/>
      <color indexed="39"/>
      <name val="Tahoma"/>
      <family val="2"/>
    </font>
    <font>
      <b/>
      <sz val="10"/>
      <color indexed="10"/>
      <name val="Tahoma"/>
      <family val="2"/>
    </font>
    <font>
      <i/>
      <sz val="9"/>
      <name val="Tahoma"/>
      <family val="2"/>
    </font>
    <font>
      <i/>
      <sz val="9"/>
      <color indexed="48"/>
      <name val="Tahoma"/>
      <family val="2"/>
    </font>
    <font>
      <sz val="12"/>
      <name val="Times New Roman"/>
      <family val="1"/>
    </font>
    <font>
      <b/>
      <sz val="12"/>
      <name val="Times New Roman"/>
      <family val="1"/>
    </font>
    <font>
      <b/>
      <sz val="7"/>
      <name val="Times New Roman"/>
      <family val="1"/>
    </font>
    <font>
      <sz val="10"/>
      <name val="Times New Roman"/>
      <family val="1"/>
    </font>
    <font>
      <i/>
      <sz val="10"/>
      <name val="Times New Roman"/>
      <family val="1"/>
    </font>
    <font>
      <i/>
      <sz val="12"/>
      <name val="Times New Roman"/>
      <family val="1"/>
    </font>
    <font>
      <u val="single"/>
      <sz val="10"/>
      <color indexed="12"/>
      <name val="Arial"/>
      <family val="0"/>
    </font>
    <font>
      <u val="single"/>
      <sz val="10"/>
      <color indexed="36"/>
      <name val="Arial"/>
      <family val="0"/>
    </font>
    <font>
      <b/>
      <sz val="16"/>
      <name val="Times New Roman"/>
      <family val="1"/>
    </font>
    <font>
      <u val="single"/>
      <sz val="10"/>
      <color indexed="12"/>
      <name val="Times New Roman"/>
      <family val="1"/>
    </font>
    <font>
      <sz val="14"/>
      <name val="Times New Roman"/>
      <family val="1"/>
    </font>
    <font>
      <sz val="8"/>
      <name val="Arial"/>
      <family val="0"/>
    </font>
    <font>
      <b/>
      <sz val="20"/>
      <name val="Tahoma"/>
      <family val="2"/>
    </font>
    <font>
      <b/>
      <sz val="14"/>
      <name val="Tahoma"/>
      <family val="2"/>
    </font>
    <font>
      <sz val="14"/>
      <name val="Tahoma"/>
      <family val="2"/>
    </font>
    <font>
      <b/>
      <sz val="14"/>
      <name val="Times New Roman"/>
      <family val="1"/>
    </font>
    <font>
      <b/>
      <sz val="18"/>
      <name val="Times New Roman"/>
      <family val="1"/>
    </font>
    <font>
      <sz val="16"/>
      <name val="Times New Roman"/>
      <family val="1"/>
    </font>
    <font>
      <b/>
      <u val="single"/>
      <sz val="12"/>
      <color indexed="12"/>
      <name val="Tahoma"/>
      <family val="2"/>
    </font>
    <font>
      <b/>
      <sz val="12"/>
      <color indexed="12"/>
      <name val="Tahoma"/>
      <family val="2"/>
    </font>
    <font>
      <b/>
      <sz val="12"/>
      <color indexed="10"/>
      <name val="Times New Roman"/>
      <family val="1"/>
    </font>
    <font>
      <sz val="12"/>
      <color indexed="10"/>
      <name val="Times New Roman"/>
      <family val="1"/>
    </font>
    <font>
      <sz val="8"/>
      <name val="Times New Roman"/>
      <family val="1"/>
    </font>
    <font>
      <b/>
      <sz val="8"/>
      <name val="Times New Roman"/>
      <family val="1"/>
    </font>
    <font>
      <b/>
      <sz val="8"/>
      <color indexed="10"/>
      <name val="Times New Roman"/>
      <family val="1"/>
    </font>
    <font>
      <u val="single"/>
      <sz val="14"/>
      <color indexed="12"/>
      <name val="Tahoma"/>
      <family val="2"/>
    </font>
    <font>
      <b/>
      <u val="single"/>
      <sz val="10"/>
      <color indexed="12"/>
      <name val="Tahoma"/>
      <family val="2"/>
    </font>
    <font>
      <sz val="8"/>
      <name val="MS Sans Serif"/>
      <family val="0"/>
    </font>
    <font>
      <sz val="8"/>
      <name val="Tahoma"/>
      <family val="2"/>
    </font>
    <font>
      <i/>
      <sz val="9"/>
      <color indexed="10"/>
      <name val="Tahoma"/>
      <family val="2"/>
    </font>
    <font>
      <sz val="10"/>
      <color indexed="57"/>
      <name val="Tahoma"/>
      <family val="2"/>
    </font>
    <font>
      <sz val="10"/>
      <color indexed="10"/>
      <name val="Tahoma"/>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b/>
      <sz val="36"/>
      <color indexed="9"/>
      <name val="Ottawapl"/>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tted"/>
    </border>
    <border>
      <left>
        <color indexed="63"/>
      </left>
      <right>
        <color indexed="63"/>
      </right>
      <top>
        <color indexed="63"/>
      </top>
      <bottom style="medium"/>
    </border>
    <border>
      <left style="thin"/>
      <right style="thin"/>
      <top style="thin"/>
      <bottom style="thin"/>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uble"/>
      <bottom>
        <color indexed="63"/>
      </bottom>
    </border>
    <border>
      <left style="thin"/>
      <right>
        <color indexed="63"/>
      </right>
      <top>
        <color indexed="63"/>
      </top>
      <bottom style="thin"/>
    </border>
    <border>
      <left style="thin"/>
      <right style="thin"/>
      <top style="thin"/>
      <bottom style="double"/>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6" fontId="2" fillId="0" borderId="0" applyFont="0" applyFill="0" applyBorder="0" applyAlignment="0" applyProtection="0"/>
    <xf numFmtId="8" fontId="2" fillId="0" borderId="0" applyFont="0" applyFill="0" applyBorder="0" applyAlignment="0" applyProtection="0"/>
    <xf numFmtId="0" fontId="65" fillId="26" borderId="1" applyNumberFormat="0" applyAlignment="0" applyProtection="0"/>
    <xf numFmtId="0" fontId="66" fillId="27" borderId="2" applyNumberFormat="0" applyAlignment="0" applyProtection="0"/>
    <xf numFmtId="0" fontId="6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0" borderId="0" applyNumberFormat="0" applyFill="0" applyBorder="0" applyAlignment="0" applyProtection="0"/>
    <xf numFmtId="0" fontId="68" fillId="0" borderId="3" applyNumberFormat="0" applyFill="0" applyAlignment="0" applyProtection="0"/>
    <xf numFmtId="0" fontId="69" fillId="29" borderId="4" applyNumberFormat="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30" borderId="0" applyNumberFormat="0" applyBorder="0" applyAlignment="0" applyProtection="0"/>
    <xf numFmtId="164" fontId="2" fillId="0" borderId="0" applyFont="0" applyFill="0" applyBorder="0" applyAlignment="0" applyProtection="0"/>
    <xf numFmtId="0" fontId="74" fillId="27" borderId="1" applyNumberFormat="0" applyAlignment="0" applyProtection="0"/>
    <xf numFmtId="0" fontId="20" fillId="0" borderId="0" applyNumberFormat="0" applyFill="0" applyBorder="0" applyAlignment="0" applyProtection="0"/>
    <xf numFmtId="9" fontId="0" fillId="0" borderId="0" applyFont="0" applyFill="0" applyBorder="0" applyAlignment="0" applyProtection="0"/>
    <xf numFmtId="0" fontId="75" fillId="0" borderId="8"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9" fillId="32" borderId="0" applyNumberFormat="0" applyBorder="0" applyAlignment="0" applyProtection="0"/>
  </cellStyleXfs>
  <cellXfs count="165">
    <xf numFmtId="0" fontId="0" fillId="0" borderId="0" xfId="0" applyAlignment="1">
      <alignment/>
    </xf>
    <xf numFmtId="164" fontId="7" fillId="33" borderId="10" xfId="56" applyFont="1" applyFill="1" applyBorder="1" applyAlignment="1" applyProtection="1">
      <alignment/>
      <protection locked="0"/>
    </xf>
    <xf numFmtId="164" fontId="7" fillId="33" borderId="0" xfId="56" applyNumberFormat="1" applyFont="1" applyFill="1" applyBorder="1" applyAlignment="1" applyProtection="1">
      <alignment/>
      <protection locked="0"/>
    </xf>
    <xf numFmtId="164" fontId="6" fillId="34" borderId="11" xfId="56" applyFont="1" applyFill="1" applyBorder="1" applyAlignment="1">
      <alignment horizontal="left"/>
    </xf>
    <xf numFmtId="1" fontId="3" fillId="34" borderId="11" xfId="56" applyNumberFormat="1" applyFont="1" applyFill="1" applyBorder="1" applyAlignment="1">
      <alignment horizontal="right"/>
    </xf>
    <xf numFmtId="1" fontId="4" fillId="34" borderId="11" xfId="56" applyNumberFormat="1" applyFont="1" applyFill="1" applyBorder="1" applyAlignment="1">
      <alignment horizontal="right"/>
    </xf>
    <xf numFmtId="9" fontId="3" fillId="33" borderId="12" xfId="59" applyFont="1" applyFill="1" applyBorder="1" applyAlignment="1" applyProtection="1">
      <alignment/>
      <protection locked="0"/>
    </xf>
    <xf numFmtId="1" fontId="7" fillId="33" borderId="0" xfId="56" applyNumberFormat="1" applyFont="1" applyFill="1" applyAlignment="1" applyProtection="1">
      <alignment/>
      <protection locked="0"/>
    </xf>
    <xf numFmtId="164" fontId="7" fillId="33" borderId="0" xfId="56" applyNumberFormat="1" applyFont="1" applyFill="1" applyAlignment="1" applyProtection="1">
      <alignment/>
      <protection locked="0"/>
    </xf>
    <xf numFmtId="9" fontId="3" fillId="34" borderId="12" xfId="59" applyFont="1" applyFill="1" applyBorder="1" applyAlignment="1" applyProtection="1">
      <alignment/>
      <protection/>
    </xf>
    <xf numFmtId="164" fontId="6" fillId="35" borderId="13" xfId="56" applyFont="1" applyFill="1" applyBorder="1" applyAlignment="1">
      <alignment/>
    </xf>
    <xf numFmtId="164" fontId="3" fillId="36" borderId="0" xfId="56" applyFont="1" applyFill="1" applyAlignment="1">
      <alignment/>
    </xf>
    <xf numFmtId="164" fontId="4" fillId="36" borderId="0" xfId="56" applyFont="1" applyFill="1" applyAlignment="1">
      <alignment/>
    </xf>
    <xf numFmtId="164" fontId="4" fillId="36" borderId="14" xfId="56" applyFont="1" applyFill="1" applyBorder="1" applyAlignment="1">
      <alignment horizontal="right"/>
    </xf>
    <xf numFmtId="164" fontId="5" fillId="36" borderId="0" xfId="56" applyFont="1" applyFill="1" applyAlignment="1">
      <alignment/>
    </xf>
    <xf numFmtId="164" fontId="4" fillId="36" borderId="0" xfId="56" applyFont="1" applyFill="1" applyBorder="1" applyAlignment="1">
      <alignment horizontal="centerContinuous"/>
    </xf>
    <xf numFmtId="164" fontId="4" fillId="36" borderId="14" xfId="56" applyFont="1" applyFill="1" applyBorder="1" applyAlignment="1">
      <alignment horizontal="centerContinuous"/>
    </xf>
    <xf numFmtId="164" fontId="4" fillId="36" borderId="0" xfId="56" applyFont="1" applyFill="1" applyBorder="1" applyAlignment="1">
      <alignment horizontal="left"/>
    </xf>
    <xf numFmtId="164" fontId="6" fillId="36" borderId="14" xfId="56" applyFont="1" applyFill="1" applyBorder="1" applyAlignment="1">
      <alignment horizontal="left"/>
    </xf>
    <xf numFmtId="164" fontId="3" fillId="36" borderId="14" xfId="39" applyNumberFormat="1" applyFont="1" applyFill="1" applyBorder="1" applyAlignment="1">
      <alignment/>
    </xf>
    <xf numFmtId="164" fontId="4" fillId="36" borderId="14" xfId="56" applyFont="1" applyFill="1" applyBorder="1" applyAlignment="1">
      <alignment/>
    </xf>
    <xf numFmtId="164" fontId="4" fillId="36" borderId="0" xfId="56" applyFont="1" applyFill="1" applyBorder="1" applyAlignment="1">
      <alignment/>
    </xf>
    <xf numFmtId="164" fontId="7" fillId="36" borderId="10" xfId="56" applyFont="1" applyFill="1" applyBorder="1" applyAlignment="1">
      <alignment horizontal="right"/>
    </xf>
    <xf numFmtId="164" fontId="3" fillId="36" borderId="10" xfId="39" applyNumberFormat="1" applyFont="1" applyFill="1" applyBorder="1" applyAlignment="1">
      <alignment/>
    </xf>
    <xf numFmtId="164" fontId="7" fillId="36" borderId="0" xfId="56" applyFont="1" applyFill="1" applyBorder="1" applyAlignment="1">
      <alignment horizontal="right"/>
    </xf>
    <xf numFmtId="164" fontId="3" fillId="36" borderId="0" xfId="39" applyNumberFormat="1" applyFont="1" applyFill="1" applyBorder="1" applyAlignment="1">
      <alignment/>
    </xf>
    <xf numFmtId="164" fontId="4" fillId="36" borderId="14" xfId="39" applyNumberFormat="1" applyFont="1" applyFill="1" applyBorder="1" applyAlignment="1">
      <alignment/>
    </xf>
    <xf numFmtId="164" fontId="4" fillId="36" borderId="0" xfId="56" applyNumberFormat="1" applyFont="1" applyFill="1" applyBorder="1" applyAlignment="1">
      <alignment/>
    </xf>
    <xf numFmtId="9" fontId="3" fillId="36" borderId="0" xfId="59" applyFont="1" applyFill="1" applyBorder="1" applyAlignment="1">
      <alignment/>
    </xf>
    <xf numFmtId="164" fontId="7" fillId="36" borderId="0" xfId="56" applyFont="1" applyFill="1" applyBorder="1" applyAlignment="1">
      <alignment/>
    </xf>
    <xf numFmtId="164" fontId="4" fillId="36" borderId="0" xfId="56" applyFont="1" applyFill="1" applyBorder="1" applyAlignment="1">
      <alignment horizontal="right"/>
    </xf>
    <xf numFmtId="164" fontId="6" fillId="36" borderId="14" xfId="56" applyFont="1" applyFill="1" applyBorder="1" applyAlignment="1">
      <alignment horizontal="right"/>
    </xf>
    <xf numFmtId="164" fontId="4" fillId="36" borderId="0" xfId="56" applyFont="1" applyFill="1" applyAlignment="1">
      <alignment horizontal="right"/>
    </xf>
    <xf numFmtId="164" fontId="3" fillId="36" borderId="0" xfId="56" applyNumberFormat="1" applyFont="1" applyFill="1" applyAlignment="1">
      <alignment/>
    </xf>
    <xf numFmtId="164" fontId="4" fillId="36" borderId="0" xfId="56" applyNumberFormat="1" applyFont="1" applyFill="1" applyAlignment="1">
      <alignment/>
    </xf>
    <xf numFmtId="165" fontId="3" fillId="36" borderId="0" xfId="39" applyNumberFormat="1" applyFont="1" applyFill="1" applyBorder="1" applyAlignment="1">
      <alignment/>
    </xf>
    <xf numFmtId="166" fontId="4" fillId="36" borderId="0" xfId="56" applyNumberFormat="1" applyFont="1" applyFill="1" applyBorder="1" applyAlignment="1">
      <alignment/>
    </xf>
    <xf numFmtId="164" fontId="3" fillId="36" borderId="0" xfId="56" applyFont="1" applyFill="1" applyBorder="1" applyAlignment="1">
      <alignment/>
    </xf>
    <xf numFmtId="1" fontId="3" fillId="36" borderId="0" xfId="56" applyNumberFormat="1" applyFont="1" applyFill="1" applyAlignment="1">
      <alignment/>
    </xf>
    <xf numFmtId="164" fontId="4" fillId="36" borderId="15" xfId="56" applyFont="1" applyFill="1" applyBorder="1" applyAlignment="1">
      <alignment horizontal="left"/>
    </xf>
    <xf numFmtId="1" fontId="3" fillId="36" borderId="15" xfId="56" applyNumberFormat="1" applyFont="1" applyFill="1" applyBorder="1" applyAlignment="1">
      <alignment/>
    </xf>
    <xf numFmtId="1" fontId="4" fillId="36" borderId="15" xfId="56" applyNumberFormat="1" applyFont="1" applyFill="1" applyBorder="1" applyAlignment="1">
      <alignment/>
    </xf>
    <xf numFmtId="164" fontId="4" fillId="37" borderId="14" xfId="56" applyFont="1" applyFill="1" applyBorder="1" applyAlignment="1">
      <alignment horizontal="left"/>
    </xf>
    <xf numFmtId="164" fontId="3" fillId="37" borderId="14" xfId="56" applyNumberFormat="1" applyFont="1" applyFill="1" applyBorder="1" applyAlignment="1">
      <alignment/>
    </xf>
    <xf numFmtId="164" fontId="4" fillId="37" borderId="14" xfId="56" applyFont="1" applyFill="1" applyBorder="1" applyAlignment="1">
      <alignment/>
    </xf>
    <xf numFmtId="164" fontId="3" fillId="36" borderId="0" xfId="39" applyNumberFormat="1" applyFont="1" applyFill="1" applyAlignment="1">
      <alignment/>
    </xf>
    <xf numFmtId="164" fontId="4" fillId="36" borderId="0" xfId="39" applyNumberFormat="1" applyFont="1" applyFill="1" applyAlignment="1">
      <alignment/>
    </xf>
    <xf numFmtId="164" fontId="3" fillId="36" borderId="0" xfId="56" applyNumberFormat="1" applyFont="1" applyFill="1" applyBorder="1" applyAlignment="1">
      <alignment/>
    </xf>
    <xf numFmtId="164" fontId="4" fillId="36" borderId="14" xfId="56" applyFont="1" applyFill="1" applyBorder="1" applyAlignment="1">
      <alignment horizontal="left"/>
    </xf>
    <xf numFmtId="164" fontId="3" fillId="36" borderId="14" xfId="56" applyNumberFormat="1" applyFont="1" applyFill="1" applyBorder="1" applyAlignment="1">
      <alignment/>
    </xf>
    <xf numFmtId="164" fontId="4" fillId="36" borderId="14" xfId="56" applyNumberFormat="1" applyFont="1" applyFill="1" applyBorder="1" applyAlignment="1">
      <alignment/>
    </xf>
    <xf numFmtId="164" fontId="7" fillId="36" borderId="0" xfId="56" applyFont="1" applyFill="1" applyAlignment="1">
      <alignment horizontal="right"/>
    </xf>
    <xf numFmtId="9" fontId="4" fillId="36" borderId="0" xfId="59" applyFont="1" applyFill="1" applyAlignment="1">
      <alignment/>
    </xf>
    <xf numFmtId="164" fontId="4" fillId="36" borderId="16" xfId="56" applyFont="1" applyFill="1" applyBorder="1" applyAlignment="1" quotePrefix="1">
      <alignment horizontal="right"/>
    </xf>
    <xf numFmtId="164" fontId="4" fillId="36" borderId="16" xfId="56" applyFont="1" applyFill="1" applyBorder="1" applyAlignment="1">
      <alignment/>
    </xf>
    <xf numFmtId="164" fontId="8" fillId="36" borderId="0" xfId="56" applyFont="1" applyFill="1" applyAlignment="1">
      <alignment horizontal="left"/>
    </xf>
    <xf numFmtId="167" fontId="3" fillId="36" borderId="0" xfId="56" applyNumberFormat="1" applyFont="1" applyFill="1" applyAlignment="1">
      <alignment/>
    </xf>
    <xf numFmtId="164" fontId="9" fillId="36" borderId="0" xfId="56" applyFont="1" applyFill="1" applyAlignment="1">
      <alignment horizontal="right"/>
    </xf>
    <xf numFmtId="164" fontId="4" fillId="36" borderId="17" xfId="56" applyFont="1" applyFill="1" applyBorder="1" applyAlignment="1">
      <alignment/>
    </xf>
    <xf numFmtId="164" fontId="6" fillId="36" borderId="0" xfId="56" applyFont="1" applyFill="1" applyAlignment="1">
      <alignment horizontal="right"/>
    </xf>
    <xf numFmtId="0" fontId="16" fillId="36" borderId="0" xfId="0" applyFont="1" applyFill="1" applyAlignment="1">
      <alignment/>
    </xf>
    <xf numFmtId="0" fontId="21" fillId="36" borderId="0" xfId="0" applyFont="1" applyFill="1" applyAlignment="1">
      <alignment horizontal="center"/>
    </xf>
    <xf numFmtId="0" fontId="13" fillId="36" borderId="0" xfId="0" applyFont="1" applyFill="1" applyAlignment="1">
      <alignment horizontal="center"/>
    </xf>
    <xf numFmtId="0" fontId="17" fillId="36" borderId="0" xfId="0" applyFont="1" applyFill="1" applyAlignment="1">
      <alignment horizontal="center"/>
    </xf>
    <xf numFmtId="0" fontId="21" fillId="36" borderId="0" xfId="0" applyFont="1" applyFill="1" applyAlignment="1">
      <alignment horizontal="left" indent="2"/>
    </xf>
    <xf numFmtId="0" fontId="13" fillId="36" borderId="0" xfId="0" applyFont="1" applyFill="1" applyAlignment="1">
      <alignment/>
    </xf>
    <xf numFmtId="0" fontId="22" fillId="36" borderId="0" xfId="48" applyFont="1" applyFill="1" applyAlignment="1" applyProtection="1">
      <alignment/>
      <protection/>
    </xf>
    <xf numFmtId="0" fontId="18" fillId="36" borderId="0" xfId="0" applyFont="1" applyFill="1" applyAlignment="1">
      <alignment horizontal="center"/>
    </xf>
    <xf numFmtId="0" fontId="23" fillId="36" borderId="0" xfId="0" applyFont="1" applyFill="1" applyAlignment="1">
      <alignment horizontal="center"/>
    </xf>
    <xf numFmtId="0" fontId="1" fillId="36" borderId="0" xfId="0" applyFont="1" applyFill="1" applyAlignment="1">
      <alignment horizontal="center"/>
    </xf>
    <xf numFmtId="0" fontId="5" fillId="33" borderId="13" xfId="0" applyFont="1" applyFill="1" applyBorder="1" applyAlignment="1" applyProtection="1">
      <alignment vertical="top" wrapText="1"/>
      <protection locked="0"/>
    </xf>
    <xf numFmtId="0" fontId="25" fillId="36" borderId="0" xfId="0" applyFont="1" applyFill="1" applyAlignment="1">
      <alignment/>
    </xf>
    <xf numFmtId="0" fontId="4" fillId="36" borderId="0" xfId="0" applyFont="1" applyFill="1" applyAlignment="1">
      <alignment/>
    </xf>
    <xf numFmtId="0" fontId="26" fillId="36" borderId="0" xfId="0" applyFont="1" applyFill="1" applyAlignment="1">
      <alignment/>
    </xf>
    <xf numFmtId="0" fontId="27" fillId="36" borderId="0" xfId="0" applyFont="1" applyFill="1" applyAlignment="1">
      <alignment/>
    </xf>
    <xf numFmtId="0" fontId="28" fillId="0" borderId="0" xfId="0" applyFont="1" applyBorder="1" applyAlignment="1">
      <alignment/>
    </xf>
    <xf numFmtId="0" fontId="13" fillId="0" borderId="0" xfId="0" applyFont="1" applyBorder="1" applyAlignment="1">
      <alignment wrapText="1"/>
    </xf>
    <xf numFmtId="0" fontId="13" fillId="0" borderId="0" xfId="0" applyFont="1" applyBorder="1" applyAlignment="1">
      <alignment/>
    </xf>
    <xf numFmtId="0" fontId="13" fillId="0" borderId="0" xfId="0" applyNumberFormat="1" applyFont="1" applyBorder="1" applyAlignment="1">
      <alignment wrapText="1"/>
    </xf>
    <xf numFmtId="0" fontId="13" fillId="0" borderId="0" xfId="0" applyFont="1" applyBorder="1" applyAlignment="1">
      <alignment horizontal="right" wrapText="1"/>
    </xf>
    <xf numFmtId="0" fontId="14" fillId="0" borderId="0" xfId="0" applyFont="1" applyBorder="1" applyAlignment="1">
      <alignment wrapText="1"/>
    </xf>
    <xf numFmtId="0" fontId="14" fillId="0" borderId="0" xfId="0" applyNumberFormat="1" applyFont="1" applyBorder="1" applyAlignment="1">
      <alignment wrapText="1"/>
    </xf>
    <xf numFmtId="0" fontId="13" fillId="0" borderId="0" xfId="0" applyFont="1" applyBorder="1" applyAlignment="1">
      <alignment horizontal="right" vertical="top" wrapText="1"/>
    </xf>
    <xf numFmtId="0" fontId="29" fillId="0" borderId="0" xfId="0" applyFont="1" applyBorder="1" applyAlignment="1">
      <alignment/>
    </xf>
    <xf numFmtId="0" fontId="30" fillId="0" borderId="0" xfId="0" applyFont="1" applyBorder="1" applyAlignment="1">
      <alignment/>
    </xf>
    <xf numFmtId="0" fontId="21" fillId="0" borderId="0" xfId="0" applyFont="1" applyBorder="1" applyAlignment="1">
      <alignment horizontal="center"/>
    </xf>
    <xf numFmtId="0" fontId="32" fillId="36" borderId="0" xfId="0" applyFont="1" applyFill="1" applyAlignment="1">
      <alignment horizontal="center"/>
    </xf>
    <xf numFmtId="0" fontId="21" fillId="0" borderId="0" xfId="0" applyFont="1" applyBorder="1" applyAlignment="1">
      <alignment horizontal="center" vertical="top"/>
    </xf>
    <xf numFmtId="0" fontId="13" fillId="0" borderId="0" xfId="0" applyFont="1" applyBorder="1" applyAlignment="1">
      <alignment vertical="distributed" wrapText="1"/>
    </xf>
    <xf numFmtId="0" fontId="33" fillId="0" borderId="0" xfId="0" applyFont="1" applyBorder="1" applyAlignment="1">
      <alignment wrapText="1"/>
    </xf>
    <xf numFmtId="0" fontId="35" fillId="0" borderId="0" xfId="0" applyFont="1" applyBorder="1" applyAlignment="1">
      <alignment/>
    </xf>
    <xf numFmtId="0" fontId="36" fillId="0" borderId="0" xfId="0" applyFont="1" applyBorder="1" applyAlignment="1">
      <alignment horizontal="center"/>
    </xf>
    <xf numFmtId="0" fontId="36" fillId="0" borderId="0" xfId="0" applyFont="1" applyBorder="1" applyAlignment="1">
      <alignment wrapText="1"/>
    </xf>
    <xf numFmtId="0" fontId="35" fillId="0" borderId="0" xfId="0" applyFont="1" applyBorder="1" applyAlignment="1">
      <alignment horizontal="right" wrapText="1"/>
    </xf>
    <xf numFmtId="0" fontId="37" fillId="0" borderId="0" xfId="0" applyFont="1" applyBorder="1" applyAlignment="1">
      <alignment wrapText="1"/>
    </xf>
    <xf numFmtId="9" fontId="3" fillId="33" borderId="18" xfId="59" applyFont="1" applyFill="1" applyBorder="1" applyAlignment="1" applyProtection="1">
      <alignment/>
      <protection locked="0"/>
    </xf>
    <xf numFmtId="0" fontId="38" fillId="36" borderId="0" xfId="48" applyFont="1" applyFill="1" applyAlignment="1" applyProtection="1">
      <alignment/>
      <protection/>
    </xf>
    <xf numFmtId="0" fontId="5" fillId="36" borderId="0" xfId="0" applyFont="1" applyFill="1" applyAlignment="1">
      <alignment horizontal="right"/>
    </xf>
    <xf numFmtId="0" fontId="5" fillId="36" borderId="13" xfId="0" applyFont="1" applyFill="1" applyBorder="1" applyAlignment="1" applyProtection="1">
      <alignment vertical="top" wrapText="1"/>
      <protection/>
    </xf>
    <xf numFmtId="164" fontId="6" fillId="36" borderId="0" xfId="56" applyFont="1" applyFill="1" applyAlignment="1">
      <alignment/>
    </xf>
    <xf numFmtId="0" fontId="39" fillId="36" borderId="0" xfId="48" applyFont="1" applyFill="1" applyBorder="1" applyAlignment="1" applyProtection="1">
      <alignment/>
      <protection/>
    </xf>
    <xf numFmtId="9" fontId="6" fillId="36" borderId="0" xfId="59" applyNumberFormat="1" applyFont="1" applyFill="1" applyAlignment="1">
      <alignment/>
    </xf>
    <xf numFmtId="164" fontId="3" fillId="36" borderId="14" xfId="56" applyFont="1" applyFill="1" applyBorder="1" applyAlignment="1">
      <alignment/>
    </xf>
    <xf numFmtId="164" fontId="4" fillId="35" borderId="14" xfId="56" applyFont="1" applyFill="1" applyBorder="1" applyAlignment="1">
      <alignment/>
    </xf>
    <xf numFmtId="164" fontId="4" fillId="35" borderId="0" xfId="56" applyFont="1" applyFill="1" applyAlignment="1">
      <alignment/>
    </xf>
    <xf numFmtId="0" fontId="31" fillId="0" borderId="0" xfId="48" applyFont="1" applyBorder="1" applyAlignment="1" applyProtection="1">
      <alignment/>
      <protection/>
    </xf>
    <xf numFmtId="0" fontId="31" fillId="36" borderId="0" xfId="48" applyFont="1" applyFill="1" applyBorder="1" applyAlignment="1" applyProtection="1">
      <alignment/>
      <protection/>
    </xf>
    <xf numFmtId="164" fontId="4" fillId="36" borderId="0" xfId="56" applyFont="1" applyFill="1" applyAlignment="1" applyProtection="1">
      <alignment/>
      <protection locked="0"/>
    </xf>
    <xf numFmtId="164" fontId="7" fillId="36" borderId="14" xfId="56" applyFont="1" applyFill="1" applyBorder="1" applyAlignment="1">
      <alignment horizontal="right"/>
    </xf>
    <xf numFmtId="0" fontId="4" fillId="36" borderId="0" xfId="0" applyFont="1" applyFill="1" applyAlignment="1">
      <alignment horizontal="right"/>
    </xf>
    <xf numFmtId="164" fontId="7" fillId="33" borderId="0" xfId="56" applyFont="1" applyFill="1" applyAlignment="1" applyProtection="1">
      <alignment/>
      <protection locked="0"/>
    </xf>
    <xf numFmtId="164" fontId="5" fillId="36" borderId="0" xfId="56" applyFont="1" applyFill="1" applyAlignment="1" applyProtection="1">
      <alignment/>
      <protection/>
    </xf>
    <xf numFmtId="164" fontId="4" fillId="36" borderId="0" xfId="56" applyFont="1" applyFill="1" applyAlignment="1" applyProtection="1">
      <alignment/>
      <protection/>
    </xf>
    <xf numFmtId="164" fontId="4" fillId="36" borderId="0" xfId="56" applyFont="1" applyFill="1" applyBorder="1" applyAlignment="1" applyProtection="1">
      <alignment horizontal="centerContinuous"/>
      <protection/>
    </xf>
    <xf numFmtId="164" fontId="4" fillId="36" borderId="14" xfId="56" applyFont="1" applyFill="1" applyBorder="1" applyAlignment="1" applyProtection="1">
      <alignment horizontal="centerContinuous"/>
      <protection/>
    </xf>
    <xf numFmtId="164" fontId="6" fillId="34" borderId="11" xfId="56" applyFont="1" applyFill="1" applyBorder="1" applyAlignment="1" applyProtection="1">
      <alignment horizontal="left"/>
      <protection/>
    </xf>
    <xf numFmtId="1" fontId="4" fillId="34" borderId="11" xfId="56" applyNumberFormat="1" applyFont="1" applyFill="1" applyBorder="1" applyAlignment="1" applyProtection="1">
      <alignment horizontal="right"/>
      <protection/>
    </xf>
    <xf numFmtId="164" fontId="6" fillId="36" borderId="14" xfId="56" applyFont="1" applyFill="1" applyBorder="1" applyAlignment="1" applyProtection="1">
      <alignment horizontal="left"/>
      <protection/>
    </xf>
    <xf numFmtId="164" fontId="4" fillId="36" borderId="14" xfId="39" applyNumberFormat="1" applyFont="1" applyFill="1" applyBorder="1" applyAlignment="1" applyProtection="1">
      <alignment/>
      <protection/>
    </xf>
    <xf numFmtId="164" fontId="4" fillId="36" borderId="14" xfId="56" applyFont="1" applyFill="1" applyBorder="1" applyAlignment="1" applyProtection="1">
      <alignment/>
      <protection/>
    </xf>
    <xf numFmtId="164" fontId="4" fillId="36" borderId="0" xfId="56" applyFont="1" applyFill="1" applyBorder="1" applyAlignment="1" applyProtection="1">
      <alignment horizontal="right"/>
      <protection/>
    </xf>
    <xf numFmtId="164" fontId="4" fillId="36" borderId="0" xfId="39" applyNumberFormat="1" applyFont="1" applyFill="1" applyBorder="1" applyAlignment="1" applyProtection="1">
      <alignment/>
      <protection/>
    </xf>
    <xf numFmtId="164" fontId="4" fillId="36" borderId="0" xfId="39" applyNumberFormat="1" applyFont="1" applyFill="1" applyAlignment="1" applyProtection="1">
      <alignment/>
      <protection/>
    </xf>
    <xf numFmtId="164" fontId="4" fillId="36" borderId="0" xfId="56" applyFont="1" applyFill="1" applyAlignment="1" applyProtection="1">
      <alignment horizontal="right"/>
      <protection/>
    </xf>
    <xf numFmtId="164" fontId="4" fillId="36" borderId="14" xfId="56" applyFont="1" applyFill="1" applyBorder="1" applyAlignment="1" applyProtection="1">
      <alignment horizontal="right"/>
      <protection/>
    </xf>
    <xf numFmtId="164" fontId="7" fillId="36" borderId="14" xfId="56" applyFont="1" applyFill="1" applyBorder="1" applyAlignment="1" applyProtection="1">
      <alignment/>
      <protection/>
    </xf>
    <xf numFmtId="164" fontId="7" fillId="36" borderId="0" xfId="56" applyFont="1" applyFill="1" applyAlignment="1" applyProtection="1">
      <alignment/>
      <protection/>
    </xf>
    <xf numFmtId="164" fontId="4" fillId="36" borderId="15" xfId="56" applyFont="1" applyFill="1" applyBorder="1" applyAlignment="1">
      <alignment/>
    </xf>
    <xf numFmtId="164" fontId="4" fillId="36" borderId="19" xfId="56" applyFont="1" applyFill="1" applyBorder="1" applyAlignment="1">
      <alignment/>
    </xf>
    <xf numFmtId="164" fontId="4" fillId="36" borderId="20" xfId="56" applyFont="1" applyFill="1" applyBorder="1" applyAlignment="1">
      <alignment/>
    </xf>
    <xf numFmtId="164" fontId="4" fillId="36" borderId="21" xfId="56" applyFont="1" applyFill="1" applyBorder="1" applyAlignment="1">
      <alignment/>
    </xf>
    <xf numFmtId="164" fontId="4" fillId="36" borderId="22" xfId="56" applyFont="1" applyFill="1" applyBorder="1" applyAlignment="1">
      <alignment/>
    </xf>
    <xf numFmtId="164" fontId="6" fillId="36" borderId="20" xfId="56" applyFont="1" applyFill="1" applyBorder="1" applyAlignment="1">
      <alignment/>
    </xf>
    <xf numFmtId="164" fontId="4" fillId="35" borderId="0" xfId="56" applyFont="1" applyFill="1" applyBorder="1" applyAlignment="1">
      <alignment horizontal="right"/>
    </xf>
    <xf numFmtId="164" fontId="3" fillId="35" borderId="0" xfId="56" applyNumberFormat="1" applyFont="1" applyFill="1" applyBorder="1" applyAlignment="1">
      <alignment/>
    </xf>
    <xf numFmtId="164" fontId="4" fillId="35" borderId="0" xfId="56" applyNumberFormat="1" applyFont="1" applyFill="1" applyBorder="1" applyAlignment="1">
      <alignment/>
    </xf>
    <xf numFmtId="164" fontId="4" fillId="35" borderId="0" xfId="56" applyFont="1" applyFill="1" applyBorder="1" applyAlignment="1">
      <alignment/>
    </xf>
    <xf numFmtId="164" fontId="4" fillId="35" borderId="0" xfId="56" applyFont="1" applyFill="1" applyAlignment="1">
      <alignment horizontal="right"/>
    </xf>
    <xf numFmtId="164" fontId="3" fillId="35" borderId="0" xfId="56" applyNumberFormat="1" applyFont="1" applyFill="1" applyAlignment="1">
      <alignment/>
    </xf>
    <xf numFmtId="164" fontId="4" fillId="35" borderId="0" xfId="56" applyNumberFormat="1" applyFont="1" applyFill="1" applyAlignment="1">
      <alignment/>
    </xf>
    <xf numFmtId="0" fontId="19" fillId="36" borderId="0" xfId="48" applyFill="1" applyAlignment="1" applyProtection="1">
      <alignment/>
      <protection/>
    </xf>
    <xf numFmtId="164" fontId="6" fillId="37" borderId="14" xfId="56" applyFont="1" applyFill="1" applyBorder="1" applyAlignment="1">
      <alignment horizontal="right"/>
    </xf>
    <xf numFmtId="164" fontId="4" fillId="37" borderId="14" xfId="56" applyNumberFormat="1" applyFont="1" applyFill="1" applyBorder="1" applyAlignment="1">
      <alignment/>
    </xf>
    <xf numFmtId="164" fontId="6" fillId="36" borderId="23" xfId="56" applyFont="1" applyFill="1" applyBorder="1" applyAlignment="1">
      <alignment/>
    </xf>
    <xf numFmtId="9" fontId="3" fillId="36" borderId="0" xfId="59" applyFont="1" applyFill="1" applyBorder="1" applyAlignment="1" applyProtection="1">
      <alignment/>
      <protection locked="0"/>
    </xf>
    <xf numFmtId="164" fontId="3" fillId="37" borderId="0" xfId="56" applyNumberFormat="1" applyFont="1" applyFill="1" applyBorder="1" applyAlignment="1">
      <alignment/>
    </xf>
    <xf numFmtId="164" fontId="7" fillId="38" borderId="0" xfId="56" applyFont="1" applyFill="1" applyBorder="1" applyAlignment="1">
      <alignment/>
    </xf>
    <xf numFmtId="164" fontId="42" fillId="36" borderId="0" xfId="56" applyFont="1" applyFill="1" applyAlignment="1">
      <alignment horizontal="left"/>
    </xf>
    <xf numFmtId="164" fontId="43" fillId="35" borderId="21" xfId="56" applyFont="1" applyFill="1" applyBorder="1" applyAlignment="1">
      <alignment/>
    </xf>
    <xf numFmtId="164" fontId="43" fillId="35" borderId="20" xfId="56" applyFont="1" applyFill="1" applyBorder="1" applyAlignment="1">
      <alignment/>
    </xf>
    <xf numFmtId="164" fontId="44" fillId="35" borderId="20" xfId="56" applyFont="1" applyFill="1" applyBorder="1" applyAlignment="1">
      <alignment/>
    </xf>
    <xf numFmtId="164" fontId="44" fillId="35" borderId="21" xfId="56" applyFont="1" applyFill="1" applyBorder="1" applyAlignment="1">
      <alignment/>
    </xf>
    <xf numFmtId="164" fontId="7" fillId="36" borderId="0" xfId="56" applyNumberFormat="1" applyFont="1" applyFill="1" applyAlignment="1" applyProtection="1">
      <alignment/>
      <protection/>
    </xf>
    <xf numFmtId="9" fontId="6" fillId="36" borderId="0" xfId="59" applyFont="1" applyFill="1" applyBorder="1" applyAlignment="1" applyProtection="1">
      <alignment/>
      <protection/>
    </xf>
    <xf numFmtId="164" fontId="4" fillId="36" borderId="0" xfId="56" applyNumberFormat="1" applyFont="1" applyFill="1" applyAlignment="1" applyProtection="1">
      <alignment/>
      <protection/>
    </xf>
    <xf numFmtId="172" fontId="4" fillId="36" borderId="0" xfId="59" applyNumberFormat="1" applyFont="1" applyFill="1" applyAlignment="1">
      <alignment horizontal="left"/>
    </xf>
    <xf numFmtId="9" fontId="4" fillId="36" borderId="0" xfId="59" applyFont="1" applyFill="1" applyAlignment="1" applyProtection="1">
      <alignment/>
      <protection/>
    </xf>
    <xf numFmtId="164" fontId="4" fillId="36" borderId="0" xfId="56" applyFont="1" applyFill="1" applyAlignment="1" applyProtection="1">
      <alignment horizontal="center"/>
      <protection/>
    </xf>
    <xf numFmtId="164" fontId="6" fillId="36" borderId="0" xfId="56" applyFont="1" applyFill="1" applyAlignment="1" applyProtection="1">
      <alignment horizontal="right"/>
      <protection/>
    </xf>
    <xf numFmtId="0" fontId="5" fillId="33" borderId="24" xfId="0" applyFont="1" applyFill="1" applyBorder="1" applyAlignment="1" applyProtection="1">
      <alignment horizontal="left" vertical="top" wrapText="1"/>
      <protection locked="0"/>
    </xf>
    <xf numFmtId="0" fontId="5" fillId="33" borderId="25" xfId="0" applyFont="1" applyFill="1" applyBorder="1" applyAlignment="1" applyProtection="1">
      <alignment horizontal="left" vertical="top" wrapText="1"/>
      <protection locked="0"/>
    </xf>
    <xf numFmtId="0" fontId="5" fillId="33" borderId="26" xfId="0" applyFont="1" applyFill="1" applyBorder="1" applyAlignment="1" applyProtection="1">
      <alignment horizontal="left" vertical="top" wrapText="1"/>
      <protection locked="0"/>
    </xf>
    <xf numFmtId="0" fontId="4" fillId="36" borderId="24" xfId="0" applyFont="1" applyFill="1" applyBorder="1" applyAlignment="1" applyProtection="1">
      <alignment horizontal="left" vertical="top" wrapText="1"/>
      <protection/>
    </xf>
    <xf numFmtId="0" fontId="4" fillId="36" borderId="25" xfId="0" applyFont="1" applyFill="1" applyBorder="1" applyAlignment="1" applyProtection="1">
      <alignment horizontal="left" vertical="top" wrapText="1"/>
      <protection/>
    </xf>
    <xf numFmtId="0" fontId="4" fillId="36" borderId="26" xfId="0" applyFont="1" applyFill="1" applyBorder="1" applyAlignment="1" applyProtection="1">
      <alignment horizontal="left" vertical="top" wrapText="1"/>
      <protection/>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omma [0]_TYCHY-A" xfId="39"/>
    <cellStyle name="Comma_TYCHY-A" xfId="40"/>
    <cellStyle name="Currency [0]_TYCHY-A" xfId="41"/>
    <cellStyle name="Currency_TYCHY-A" xfId="42"/>
    <cellStyle name="Dane wejściowe" xfId="43"/>
    <cellStyle name="Dane wyjściowe" xfId="44"/>
    <cellStyle name="Dobre" xfId="45"/>
    <cellStyle name="Comma" xfId="46"/>
    <cellStyle name="Comma [0]" xfId="47"/>
    <cellStyle name="Hyperlink" xfId="48"/>
    <cellStyle name="Komórka połączona" xfId="49"/>
    <cellStyle name="Komórka zaznaczona" xfId="50"/>
    <cellStyle name="Nagłówek 1" xfId="51"/>
    <cellStyle name="Nagłówek 2" xfId="52"/>
    <cellStyle name="Nagłówek 3" xfId="53"/>
    <cellStyle name="Nagłówek 4" xfId="54"/>
    <cellStyle name="Neutralne" xfId="55"/>
    <cellStyle name="Normal_TYCHY-A" xfId="56"/>
    <cellStyle name="Obliczenia" xfId="57"/>
    <cellStyle name="Followed Hyperlink" xfId="58"/>
    <cellStyle name="Percent" xfId="59"/>
    <cellStyle name="Suma" xfId="60"/>
    <cellStyle name="Tekst objaśnienia" xfId="61"/>
    <cellStyle name="Tekst ostrzeżenia" xfId="62"/>
    <cellStyle name="Tytuł" xfId="63"/>
    <cellStyle name="Uwaga" xfId="64"/>
    <cellStyle name="Currency" xfId="65"/>
    <cellStyle name="Currency [0]" xfId="66"/>
    <cellStyle name="Złe" xfId="67"/>
  </cellStyles>
  <dxfs count="2">
    <dxf>
      <font>
        <color indexed="9"/>
      </font>
      <fill>
        <patternFill>
          <bgColor indexed="10"/>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6E6E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1895475</xdr:colOff>
      <xdr:row>12</xdr:row>
      <xdr:rowOff>19050</xdr:rowOff>
    </xdr:from>
    <xdr:to>
      <xdr:col>1</xdr:col>
      <xdr:colOff>2381250</xdr:colOff>
      <xdr:row>14</xdr:row>
      <xdr:rowOff>57150</xdr:rowOff>
    </xdr:to>
    <xdr:pic>
      <xdr:nvPicPr>
        <xdr:cNvPr id="1" name="Picture 1" descr="MCj00889860000[1]"/>
        <xdr:cNvPicPr preferRelativeResize="1">
          <a:picLocks noChangeAspect="1"/>
        </xdr:cNvPicPr>
      </xdr:nvPicPr>
      <xdr:blipFill>
        <a:blip r:embed="rId1"/>
        <a:stretch>
          <a:fillRect/>
        </a:stretch>
      </xdr:blipFill>
      <xdr:spPr>
        <a:xfrm>
          <a:off x="2505075" y="2286000"/>
          <a:ext cx="485775" cy="495300"/>
        </a:xfrm>
        <a:prstGeom prst="rect">
          <a:avLst/>
        </a:prstGeom>
        <a:noFill/>
        <a:ln w="9525" cmpd="sng">
          <a:noFill/>
        </a:ln>
      </xdr:spPr>
    </xdr:pic>
    <xdr:clientData/>
  </xdr:twoCellAnchor>
  <xdr:twoCellAnchor editAs="oneCell">
    <xdr:from>
      <xdr:col>1</xdr:col>
      <xdr:colOff>1447800</xdr:colOff>
      <xdr:row>15</xdr:row>
      <xdr:rowOff>123825</xdr:rowOff>
    </xdr:from>
    <xdr:to>
      <xdr:col>1</xdr:col>
      <xdr:colOff>1943100</xdr:colOff>
      <xdr:row>17</xdr:row>
      <xdr:rowOff>133350</xdr:rowOff>
    </xdr:to>
    <xdr:pic>
      <xdr:nvPicPr>
        <xdr:cNvPr id="2" name="Picture 2" descr="MCj02971610000[1]"/>
        <xdr:cNvPicPr preferRelativeResize="1">
          <a:picLocks noChangeAspect="1"/>
        </xdr:cNvPicPr>
      </xdr:nvPicPr>
      <xdr:blipFill>
        <a:blip r:embed="rId2"/>
        <a:stretch>
          <a:fillRect/>
        </a:stretch>
      </xdr:blipFill>
      <xdr:spPr>
        <a:xfrm>
          <a:off x="2057400" y="3076575"/>
          <a:ext cx="495300" cy="466725"/>
        </a:xfrm>
        <a:prstGeom prst="rect">
          <a:avLst/>
        </a:prstGeom>
        <a:noFill/>
        <a:ln w="9525" cmpd="sng">
          <a:noFill/>
        </a:ln>
      </xdr:spPr>
    </xdr:pic>
    <xdr:clientData/>
  </xdr:twoCellAnchor>
  <xdr:twoCellAnchor editAs="oneCell">
    <xdr:from>
      <xdr:col>1</xdr:col>
      <xdr:colOff>1571625</xdr:colOff>
      <xdr:row>19</xdr:row>
      <xdr:rowOff>66675</xdr:rowOff>
    </xdr:from>
    <xdr:to>
      <xdr:col>1</xdr:col>
      <xdr:colOff>2133600</xdr:colOff>
      <xdr:row>21</xdr:row>
      <xdr:rowOff>47625</xdr:rowOff>
    </xdr:to>
    <xdr:pic>
      <xdr:nvPicPr>
        <xdr:cNvPr id="3" name="Picture 3" descr="MCj02871340000[1]"/>
        <xdr:cNvPicPr preferRelativeResize="1">
          <a:picLocks noChangeAspect="1"/>
        </xdr:cNvPicPr>
      </xdr:nvPicPr>
      <xdr:blipFill>
        <a:blip r:embed="rId3"/>
        <a:stretch>
          <a:fillRect/>
        </a:stretch>
      </xdr:blipFill>
      <xdr:spPr>
        <a:xfrm>
          <a:off x="2181225" y="3933825"/>
          <a:ext cx="5619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17</xdr:row>
      <xdr:rowOff>0</xdr:rowOff>
    </xdr:from>
    <xdr:to>
      <xdr:col>1</xdr:col>
      <xdr:colOff>0</xdr:colOff>
      <xdr:row>17</xdr:row>
      <xdr:rowOff>0</xdr:rowOff>
    </xdr:to>
    <xdr:sp>
      <xdr:nvSpPr>
        <xdr:cNvPr id="1" name="Tekst 1"/>
        <xdr:cNvSpPr txBox="1">
          <a:spLocks noChangeArrowheads="1"/>
        </xdr:cNvSpPr>
      </xdr:nvSpPr>
      <xdr:spPr>
        <a:xfrm>
          <a:off x="47625" y="2790825"/>
          <a:ext cx="3867150" cy="0"/>
        </a:xfrm>
        <a:prstGeom prst="rect">
          <a:avLst/>
        </a:prstGeom>
        <a:noFill/>
        <a:ln w="1" cmpd="sng">
          <a:noFill/>
        </a:ln>
      </xdr:spPr>
      <xdr:txBody>
        <a:bodyPr vertOverflow="clip" wrap="square" lIns="73152" tIns="59436" rIns="73152" bIns="59436" anchor="ctr"/>
        <a:p>
          <a:pPr algn="ctr">
            <a:defRPr/>
          </a:pPr>
          <a:r>
            <a:rPr lang="en-US" cap="none" sz="3600" b="1" i="0" u="none" baseline="0">
              <a:solidFill>
                <a:srgbClr val="FFFFFF"/>
              </a:solidFill>
            </a:rPr>
            <a:t>F - narastająco</a:t>
          </a:r>
        </a:p>
      </xdr:txBody>
    </xdr:sp>
    <xdr:clientData/>
  </xdr:twoCellAnchor>
  <xdr:twoCellAnchor>
    <xdr:from>
      <xdr:col>0</xdr:col>
      <xdr:colOff>47625</xdr:colOff>
      <xdr:row>17</xdr:row>
      <xdr:rowOff>0</xdr:rowOff>
    </xdr:from>
    <xdr:to>
      <xdr:col>1</xdr:col>
      <xdr:colOff>0</xdr:colOff>
      <xdr:row>17</xdr:row>
      <xdr:rowOff>0</xdr:rowOff>
    </xdr:to>
    <xdr:sp>
      <xdr:nvSpPr>
        <xdr:cNvPr id="2" name="Tekst 2"/>
        <xdr:cNvSpPr txBox="1">
          <a:spLocks noChangeArrowheads="1"/>
        </xdr:cNvSpPr>
      </xdr:nvSpPr>
      <xdr:spPr>
        <a:xfrm>
          <a:off x="47625" y="2790825"/>
          <a:ext cx="3867150" cy="0"/>
        </a:xfrm>
        <a:prstGeom prst="rect">
          <a:avLst/>
        </a:prstGeom>
        <a:noFill/>
        <a:ln w="1" cmpd="sng">
          <a:noFill/>
        </a:ln>
      </xdr:spPr>
      <xdr:txBody>
        <a:bodyPr vertOverflow="clip" wrap="square" lIns="73152" tIns="59436" rIns="73152" bIns="59436" anchor="ctr"/>
        <a:p>
          <a:pPr algn="ctr">
            <a:defRPr/>
          </a:pPr>
          <a:r>
            <a:rPr lang="en-US" cap="none" sz="3600" b="1" i="0" u="none" baseline="0">
              <a:solidFill>
                <a:srgbClr val="FFFFFF"/>
              </a:solidFill>
            </a:rPr>
            <a:t>F - narastająco</a:t>
          </a:r>
        </a:p>
      </xdr:txBody>
    </xdr:sp>
    <xdr:clientData/>
  </xdr:twoCellAnchor>
  <xdr:twoCellAnchor>
    <xdr:from>
      <xdr:col>0</xdr:col>
      <xdr:colOff>47625</xdr:colOff>
      <xdr:row>17</xdr:row>
      <xdr:rowOff>0</xdr:rowOff>
    </xdr:from>
    <xdr:to>
      <xdr:col>1</xdr:col>
      <xdr:colOff>0</xdr:colOff>
      <xdr:row>17</xdr:row>
      <xdr:rowOff>0</xdr:rowOff>
    </xdr:to>
    <xdr:sp>
      <xdr:nvSpPr>
        <xdr:cNvPr id="3" name="Tekst 3"/>
        <xdr:cNvSpPr txBox="1">
          <a:spLocks noChangeArrowheads="1"/>
        </xdr:cNvSpPr>
      </xdr:nvSpPr>
      <xdr:spPr>
        <a:xfrm>
          <a:off x="47625" y="2790825"/>
          <a:ext cx="3867150" cy="0"/>
        </a:xfrm>
        <a:prstGeom prst="rect">
          <a:avLst/>
        </a:prstGeom>
        <a:noFill/>
        <a:ln w="1" cmpd="sng">
          <a:noFill/>
        </a:ln>
      </xdr:spPr>
      <xdr:txBody>
        <a:bodyPr vertOverflow="clip" wrap="square" lIns="73152" tIns="59436" rIns="73152" bIns="59436" anchor="ctr"/>
        <a:p>
          <a:pPr algn="ctr">
            <a:defRPr/>
          </a:pPr>
          <a:r>
            <a:rPr lang="en-US" cap="none" sz="3600" b="1" i="0" u="none" baseline="0">
              <a:solidFill>
                <a:srgbClr val="FFFFFF"/>
              </a:solidFill>
            </a:rPr>
            <a:t>F - narastająco</a:t>
          </a:r>
        </a:p>
      </xdr:txBody>
    </xdr:sp>
    <xdr:clientData/>
  </xdr:twoCellAnchor>
  <xdr:twoCellAnchor>
    <xdr:from>
      <xdr:col>0</xdr:col>
      <xdr:colOff>47625</xdr:colOff>
      <xdr:row>17</xdr:row>
      <xdr:rowOff>0</xdr:rowOff>
    </xdr:from>
    <xdr:to>
      <xdr:col>1</xdr:col>
      <xdr:colOff>0</xdr:colOff>
      <xdr:row>17</xdr:row>
      <xdr:rowOff>0</xdr:rowOff>
    </xdr:to>
    <xdr:sp>
      <xdr:nvSpPr>
        <xdr:cNvPr id="4" name="Tekst 4"/>
        <xdr:cNvSpPr txBox="1">
          <a:spLocks noChangeArrowheads="1"/>
        </xdr:cNvSpPr>
      </xdr:nvSpPr>
      <xdr:spPr>
        <a:xfrm>
          <a:off x="47625" y="2790825"/>
          <a:ext cx="3867150" cy="0"/>
        </a:xfrm>
        <a:prstGeom prst="rect">
          <a:avLst/>
        </a:prstGeom>
        <a:noFill/>
        <a:ln w="1" cmpd="sng">
          <a:noFill/>
        </a:ln>
      </xdr:spPr>
      <xdr:txBody>
        <a:bodyPr vertOverflow="clip" wrap="square" lIns="73152" tIns="59436" rIns="73152" bIns="59436" anchor="ctr"/>
        <a:p>
          <a:pPr algn="ctr">
            <a:defRPr/>
          </a:pPr>
          <a:r>
            <a:rPr lang="en-US" cap="none" sz="3600" b="1" i="0" u="none" baseline="0">
              <a:solidFill>
                <a:srgbClr val="FFFFFF"/>
              </a:solidFill>
            </a:rPr>
            <a:t>F - narastająco</a:t>
          </a:r>
        </a:p>
      </xdr:txBody>
    </xdr:sp>
    <xdr:clientData/>
  </xdr:twoCellAnchor>
  <xdr:twoCellAnchor>
    <xdr:from>
      <xdr:col>0</xdr:col>
      <xdr:colOff>47625</xdr:colOff>
      <xdr:row>17</xdr:row>
      <xdr:rowOff>0</xdr:rowOff>
    </xdr:from>
    <xdr:to>
      <xdr:col>1</xdr:col>
      <xdr:colOff>0</xdr:colOff>
      <xdr:row>17</xdr:row>
      <xdr:rowOff>0</xdr:rowOff>
    </xdr:to>
    <xdr:sp>
      <xdr:nvSpPr>
        <xdr:cNvPr id="5" name="Tekst 5"/>
        <xdr:cNvSpPr txBox="1">
          <a:spLocks noChangeArrowheads="1"/>
        </xdr:cNvSpPr>
      </xdr:nvSpPr>
      <xdr:spPr>
        <a:xfrm>
          <a:off x="47625" y="2790825"/>
          <a:ext cx="3867150" cy="0"/>
        </a:xfrm>
        <a:prstGeom prst="rect">
          <a:avLst/>
        </a:prstGeom>
        <a:noFill/>
        <a:ln w="1" cmpd="sng">
          <a:noFill/>
        </a:ln>
      </xdr:spPr>
      <xdr:txBody>
        <a:bodyPr vertOverflow="clip" wrap="square" lIns="73152" tIns="59436" rIns="73152" bIns="59436" anchor="ctr"/>
        <a:p>
          <a:pPr algn="ctr">
            <a:defRPr/>
          </a:pPr>
          <a:r>
            <a:rPr lang="en-US" cap="none" sz="3600" b="1" i="0" u="none" baseline="0">
              <a:solidFill>
                <a:srgbClr val="FFFFFF"/>
              </a:solidFill>
            </a:rPr>
            <a:t>F - narastająco</a:t>
          </a:r>
        </a:p>
      </xdr:txBody>
    </xdr:sp>
    <xdr:clientData/>
  </xdr:twoCellAnchor>
  <xdr:twoCellAnchor>
    <xdr:from>
      <xdr:col>0</xdr:col>
      <xdr:colOff>47625</xdr:colOff>
      <xdr:row>17</xdr:row>
      <xdr:rowOff>0</xdr:rowOff>
    </xdr:from>
    <xdr:to>
      <xdr:col>1</xdr:col>
      <xdr:colOff>0</xdr:colOff>
      <xdr:row>17</xdr:row>
      <xdr:rowOff>0</xdr:rowOff>
    </xdr:to>
    <xdr:sp>
      <xdr:nvSpPr>
        <xdr:cNvPr id="6" name="Tekst 6"/>
        <xdr:cNvSpPr txBox="1">
          <a:spLocks noChangeArrowheads="1"/>
        </xdr:cNvSpPr>
      </xdr:nvSpPr>
      <xdr:spPr>
        <a:xfrm>
          <a:off x="47625" y="2790825"/>
          <a:ext cx="3867150" cy="0"/>
        </a:xfrm>
        <a:prstGeom prst="rect">
          <a:avLst/>
        </a:prstGeom>
        <a:noFill/>
        <a:ln w="1" cmpd="sng">
          <a:noFill/>
        </a:ln>
      </xdr:spPr>
      <xdr:txBody>
        <a:bodyPr vertOverflow="clip" wrap="square" lIns="73152" tIns="59436" rIns="73152" bIns="59436" anchor="ctr"/>
        <a:p>
          <a:pPr algn="ctr">
            <a:defRPr/>
          </a:pPr>
          <a:r>
            <a:rPr lang="en-US" cap="none" sz="3600" b="1" i="0" u="none" baseline="0">
              <a:solidFill>
                <a:srgbClr val="FFFFFF"/>
              </a:solidFill>
            </a:rPr>
            <a:t>F - narastająco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I24"/>
  <sheetViews>
    <sheetView showGridLines="0" zoomScalePageLayoutView="0" workbookViewId="0" topLeftCell="A6">
      <selection activeCell="C9" sqref="C9"/>
    </sheetView>
  </sheetViews>
  <sheetFormatPr defaultColWidth="9.140625" defaultRowHeight="12.75"/>
  <cols>
    <col min="1" max="1" width="9.140625" style="72" customWidth="1"/>
    <col min="2" max="2" width="41.00390625" style="72" bestFit="1" customWidth="1"/>
    <col min="3" max="16384" width="9.140625" style="72" customWidth="1"/>
  </cols>
  <sheetData>
    <row r="3" ht="25.5">
      <c r="B3" s="71" t="s">
        <v>95</v>
      </c>
    </row>
    <row r="5" ht="13.5" thickBot="1"/>
    <row r="6" spans="2:9" ht="15.75" thickBot="1">
      <c r="B6" s="97" t="s">
        <v>92</v>
      </c>
      <c r="C6" s="159" t="s">
        <v>169</v>
      </c>
      <c r="D6" s="160"/>
      <c r="E6" s="160"/>
      <c r="F6" s="160"/>
      <c r="G6" s="160"/>
      <c r="H6" s="160"/>
      <c r="I6" s="161"/>
    </row>
    <row r="7" ht="13.5" thickBot="1"/>
    <row r="8" spans="2:9" ht="15.75" thickBot="1">
      <c r="B8" s="97" t="s">
        <v>81</v>
      </c>
      <c r="C8" s="159" t="s">
        <v>199</v>
      </c>
      <c r="D8" s="160"/>
      <c r="E8" s="160"/>
      <c r="F8" s="160"/>
      <c r="G8" s="160"/>
      <c r="H8" s="160"/>
      <c r="I8" s="161"/>
    </row>
    <row r="11" ht="18">
      <c r="B11" s="73" t="s">
        <v>75</v>
      </c>
    </row>
    <row r="13" ht="18">
      <c r="B13" s="74"/>
    </row>
    <row r="14" ht="18">
      <c r="B14" s="96" t="s">
        <v>76</v>
      </c>
    </row>
    <row r="15" ht="18">
      <c r="B15" s="96"/>
    </row>
    <row r="16" ht="18">
      <c r="B16" s="74"/>
    </row>
    <row r="17" ht="18">
      <c r="B17" s="96" t="s">
        <v>77</v>
      </c>
    </row>
    <row r="18" ht="18">
      <c r="B18" s="96"/>
    </row>
    <row r="19" ht="18">
      <c r="B19" s="74"/>
    </row>
    <row r="20" ht="18">
      <c r="B20" s="96" t="s">
        <v>78</v>
      </c>
    </row>
    <row r="21" ht="18">
      <c r="B21" s="74"/>
    </row>
    <row r="22" ht="12.75"/>
    <row r="24" ht="12.75">
      <c r="B24" s="140" t="s">
        <v>160</v>
      </c>
    </row>
  </sheetData>
  <sheetProtection password="CF11" sheet="1" objects="1" scenarios="1"/>
  <mergeCells count="2">
    <mergeCell ref="C6:I6"/>
    <mergeCell ref="C8:I8"/>
  </mergeCells>
  <hyperlinks>
    <hyperlink ref="B14" location="instrukcja!A1" display="Instrukcja działania"/>
    <hyperlink ref="B17" location="'część opisowa'!A1" display="Część opisowa"/>
    <hyperlink ref="B20" location="'część finansowa'!A1" display="Część finansowa"/>
    <hyperlink ref="B24" location="'przykład NWC'!A1" display="Przykład wpływu zmian składników kapitału obrotowego na finansowanie biznesu"/>
  </hyperlinks>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C52"/>
  <sheetViews>
    <sheetView showGridLines="0" zoomScale="75" zoomScaleNormal="75" zoomScalePageLayoutView="0" workbookViewId="0" topLeftCell="A43">
      <selection activeCell="C50" sqref="C50"/>
    </sheetView>
  </sheetViews>
  <sheetFormatPr defaultColWidth="9.140625" defaultRowHeight="12.75"/>
  <cols>
    <col min="1" max="2" width="9.140625" style="77" customWidth="1"/>
    <col min="3" max="3" width="148.421875" style="76" customWidth="1"/>
    <col min="4" max="16384" width="9.140625" style="77" customWidth="1"/>
  </cols>
  <sheetData>
    <row r="1" ht="15.75">
      <c r="A1" s="105" t="s">
        <v>80</v>
      </c>
    </row>
    <row r="2" ht="22.5">
      <c r="B2" s="83" t="s">
        <v>96</v>
      </c>
    </row>
    <row r="3" ht="20.25">
      <c r="B3" s="84" t="s">
        <v>56</v>
      </c>
    </row>
    <row r="5" ht="18.75">
      <c r="B5" s="75" t="s">
        <v>57</v>
      </c>
    </row>
    <row r="7" ht="15.75">
      <c r="B7" s="77" t="s">
        <v>58</v>
      </c>
    </row>
    <row r="8" spans="2:3" ht="20.25">
      <c r="B8" s="85" t="s">
        <v>59</v>
      </c>
      <c r="C8" s="88" t="s">
        <v>82</v>
      </c>
    </row>
    <row r="9" spans="2:3" ht="20.25">
      <c r="B9" s="85" t="s">
        <v>59</v>
      </c>
      <c r="C9" s="76" t="s">
        <v>145</v>
      </c>
    </row>
    <row r="11" ht="15.75">
      <c r="B11" s="77" t="s">
        <v>60</v>
      </c>
    </row>
    <row r="12" spans="2:3" ht="20.25">
      <c r="B12" s="85" t="s">
        <v>59</v>
      </c>
      <c r="C12" s="76" t="s">
        <v>84</v>
      </c>
    </row>
    <row r="13" spans="2:3" ht="20.25">
      <c r="B13" s="85" t="s">
        <v>59</v>
      </c>
      <c r="C13" s="76" t="s">
        <v>83</v>
      </c>
    </row>
    <row r="14" spans="2:3" ht="20.25">
      <c r="B14" s="85" t="s">
        <v>59</v>
      </c>
      <c r="C14" s="76" t="s">
        <v>61</v>
      </c>
    </row>
    <row r="15" spans="2:3" ht="20.25">
      <c r="B15" s="85" t="s">
        <v>59</v>
      </c>
      <c r="C15" s="76" t="s">
        <v>62</v>
      </c>
    </row>
    <row r="17" ht="15.75">
      <c r="B17" s="77" t="s">
        <v>63</v>
      </c>
    </row>
    <row r="18" spans="2:3" ht="20.25">
      <c r="B18" s="85" t="s">
        <v>59</v>
      </c>
      <c r="C18" s="76" t="s">
        <v>64</v>
      </c>
    </row>
    <row r="19" spans="2:3" ht="20.25">
      <c r="B19" s="85" t="s">
        <v>59</v>
      </c>
      <c r="C19" s="76" t="s">
        <v>65</v>
      </c>
    </row>
    <row r="21" ht="15.75">
      <c r="B21" s="77" t="s">
        <v>66</v>
      </c>
    </row>
    <row r="22" spans="2:3" ht="20.25">
      <c r="B22" s="85" t="s">
        <v>59</v>
      </c>
      <c r="C22" s="76" t="s">
        <v>146</v>
      </c>
    </row>
    <row r="23" spans="2:3" ht="20.25">
      <c r="B23" s="85" t="s">
        <v>59</v>
      </c>
      <c r="C23" s="76" t="s">
        <v>67</v>
      </c>
    </row>
    <row r="24" spans="2:3" ht="20.25">
      <c r="B24" s="85" t="s">
        <v>59</v>
      </c>
      <c r="C24" s="76" t="s">
        <v>68</v>
      </c>
    </row>
    <row r="26" ht="18.75">
      <c r="B26" s="75" t="s">
        <v>69</v>
      </c>
    </row>
    <row r="28" spans="2:3" ht="20.25">
      <c r="B28" s="87" t="s">
        <v>59</v>
      </c>
      <c r="C28" s="76" t="s">
        <v>88</v>
      </c>
    </row>
    <row r="29" spans="2:3" ht="31.5">
      <c r="B29" s="87" t="s">
        <v>59</v>
      </c>
      <c r="C29" s="76" t="s">
        <v>89</v>
      </c>
    </row>
    <row r="30" spans="2:3" ht="47.25">
      <c r="B30" s="87" t="s">
        <v>59</v>
      </c>
      <c r="C30" s="78" t="s">
        <v>70</v>
      </c>
    </row>
    <row r="32" ht="18.75">
      <c r="B32" s="75" t="s">
        <v>71</v>
      </c>
    </row>
    <row r="34" spans="2:3" ht="20.25">
      <c r="B34" s="85" t="s">
        <v>59</v>
      </c>
      <c r="C34" s="80" t="s">
        <v>91</v>
      </c>
    </row>
    <row r="35" spans="2:3" s="90" customFormat="1" ht="11.25">
      <c r="B35" s="91"/>
      <c r="C35" s="92"/>
    </row>
    <row r="36" spans="2:3" ht="20.25">
      <c r="B36" s="85" t="s">
        <v>59</v>
      </c>
      <c r="C36" s="76" t="s">
        <v>73</v>
      </c>
    </row>
    <row r="37" spans="2:3" ht="15.75">
      <c r="B37" s="82" t="s">
        <v>74</v>
      </c>
      <c r="C37" s="80" t="s">
        <v>147</v>
      </c>
    </row>
    <row r="38" spans="2:3" ht="15.75">
      <c r="B38" s="82" t="s">
        <v>74</v>
      </c>
      <c r="C38" s="80" t="s">
        <v>148</v>
      </c>
    </row>
    <row r="39" spans="2:3" ht="47.25">
      <c r="B39" s="82" t="s">
        <v>74</v>
      </c>
      <c r="C39" s="81" t="s">
        <v>166</v>
      </c>
    </row>
    <row r="40" spans="2:3" ht="31.5">
      <c r="B40" s="82"/>
      <c r="C40" s="78" t="s">
        <v>165</v>
      </c>
    </row>
    <row r="41" spans="2:3" ht="15.75">
      <c r="B41" s="82" t="s">
        <v>74</v>
      </c>
      <c r="C41" s="80" t="s">
        <v>167</v>
      </c>
    </row>
    <row r="42" spans="2:3" ht="78.75">
      <c r="B42" s="82" t="s">
        <v>74</v>
      </c>
      <c r="C42" s="81" t="s">
        <v>168</v>
      </c>
    </row>
    <row r="43" spans="2:3" ht="15.75">
      <c r="B43" s="79" t="s">
        <v>74</v>
      </c>
      <c r="C43" s="89" t="s">
        <v>85</v>
      </c>
    </row>
    <row r="44" spans="2:3" s="90" customFormat="1" ht="11.25">
      <c r="B44" s="93"/>
      <c r="C44" s="94"/>
    </row>
    <row r="45" spans="2:3" ht="32.25">
      <c r="B45" s="85" t="s">
        <v>59</v>
      </c>
      <c r="C45" s="76" t="s">
        <v>72</v>
      </c>
    </row>
    <row r="46" spans="2:3" ht="31.5">
      <c r="B46" s="82" t="s">
        <v>74</v>
      </c>
      <c r="C46" s="80" t="s">
        <v>79</v>
      </c>
    </row>
    <row r="47" ht="63">
      <c r="C47" s="76" t="s">
        <v>90</v>
      </c>
    </row>
    <row r="48" ht="63">
      <c r="C48" s="76" t="s">
        <v>149</v>
      </c>
    </row>
    <row r="50" ht="51.75" customHeight="1">
      <c r="C50" s="80" t="s">
        <v>93</v>
      </c>
    </row>
    <row r="52" ht="31.5">
      <c r="C52" s="80" t="s">
        <v>94</v>
      </c>
    </row>
  </sheetData>
  <sheetProtection password="CF11" sheet="1" objects="1" scenarios="1"/>
  <hyperlinks>
    <hyperlink ref="A1" location="START!A1" display="START"/>
  </hyperlinks>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C70"/>
  <sheetViews>
    <sheetView tabSelected="1" zoomScale="70" zoomScaleNormal="70" zoomScalePageLayoutView="0" workbookViewId="0" topLeftCell="B1">
      <selection activeCell="C36" sqref="C36"/>
    </sheetView>
  </sheetViews>
  <sheetFormatPr defaultColWidth="9.140625" defaultRowHeight="12.75"/>
  <cols>
    <col min="1" max="1" width="9.140625" style="60" hidden="1" customWidth="1"/>
    <col min="2" max="2" width="9.140625" style="60" customWidth="1"/>
    <col min="3" max="3" width="160.28125" style="60" bestFit="1" customWidth="1"/>
    <col min="4" max="16384" width="9.140625" style="60" customWidth="1"/>
  </cols>
  <sheetData>
    <row r="1" ht="15">
      <c r="B1" s="106" t="s">
        <v>80</v>
      </c>
    </row>
    <row r="2" ht="20.25">
      <c r="C2" s="61" t="s">
        <v>96</v>
      </c>
    </row>
    <row r="3" ht="18.75">
      <c r="C3" s="68" t="s">
        <v>33</v>
      </c>
    </row>
    <row r="4" ht="12.75">
      <c r="C4" s="63"/>
    </row>
    <row r="5" ht="15.75">
      <c r="C5" s="67" t="s">
        <v>55</v>
      </c>
    </row>
    <row r="6" ht="15">
      <c r="C6" s="69" t="s">
        <v>54</v>
      </c>
    </row>
    <row r="7" ht="15">
      <c r="C7" s="86">
        <f>SUM(A14,A11,A17,A20,A24,A27,A30,A33,A36,A39,A42,A46,A49,A52,A56,A59,A62,A65)</f>
        <v>3021</v>
      </c>
    </row>
    <row r="9" ht="20.25">
      <c r="C9" s="64" t="s">
        <v>50</v>
      </c>
    </row>
    <row r="10" ht="16.5" thickBot="1">
      <c r="C10" s="65" t="s">
        <v>92</v>
      </c>
    </row>
    <row r="11" spans="1:3" ht="16.5" thickBot="1">
      <c r="A11" s="62"/>
      <c r="C11" s="98" t="str">
        <f>START!C6</f>
        <v>MINI-GOLF WARSZAWA</v>
      </c>
    </row>
    <row r="12" ht="15.75">
      <c r="C12" s="65"/>
    </row>
    <row r="13" ht="16.5" thickBot="1">
      <c r="C13" s="65" t="s">
        <v>34</v>
      </c>
    </row>
    <row r="14" spans="1:3" ht="16.5" thickBot="1">
      <c r="A14" s="62"/>
      <c r="B14" s="62"/>
      <c r="C14" s="98" t="str">
        <f>START!C8</f>
        <v>Przedsiębiorczość semestr zimowy 09/10 Wydział Transportu</v>
      </c>
    </row>
    <row r="15" ht="15.75">
      <c r="C15" s="65"/>
    </row>
    <row r="16" ht="16.5" thickBot="1">
      <c r="C16" s="65" t="s">
        <v>35</v>
      </c>
    </row>
    <row r="17" spans="1:3" ht="16.5" thickBot="1">
      <c r="A17" s="62">
        <f>LEN(C17)</f>
        <v>83</v>
      </c>
      <c r="C17" s="70" t="s">
        <v>174</v>
      </c>
    </row>
    <row r="18" ht="15.75">
      <c r="C18" s="65"/>
    </row>
    <row r="19" ht="16.5" thickBot="1">
      <c r="C19" s="65" t="s">
        <v>36</v>
      </c>
    </row>
    <row r="20" spans="1:3" ht="105.75" thickBot="1">
      <c r="A20" s="62">
        <f>LEN(C20)</f>
        <v>1009</v>
      </c>
      <c r="C20" s="70" t="s">
        <v>170</v>
      </c>
    </row>
    <row r="21" ht="15.75">
      <c r="C21" s="65"/>
    </row>
    <row r="22" ht="20.25">
      <c r="C22" s="64" t="s">
        <v>51</v>
      </c>
    </row>
    <row r="23" ht="16.5" thickBot="1">
      <c r="C23" s="65" t="s">
        <v>37</v>
      </c>
    </row>
    <row r="24" spans="1:3" ht="16.5" thickBot="1">
      <c r="A24" s="62">
        <f>LEN(C24)</f>
        <v>60</v>
      </c>
      <c r="C24" s="70" t="s">
        <v>171</v>
      </c>
    </row>
    <row r="25" ht="15.75">
      <c r="C25" s="65"/>
    </row>
    <row r="26" ht="16.5" thickBot="1">
      <c r="C26" s="65" t="s">
        <v>38</v>
      </c>
    </row>
    <row r="27" spans="1:3" ht="60.75" thickBot="1">
      <c r="A27" s="62">
        <f>LEN(C27)</f>
        <v>466</v>
      </c>
      <c r="C27" s="70" t="s">
        <v>176</v>
      </c>
    </row>
    <row r="28" ht="15.75">
      <c r="C28" s="65"/>
    </row>
    <row r="29" ht="16.5" thickBot="1">
      <c r="C29" s="65" t="s">
        <v>39</v>
      </c>
    </row>
    <row r="30" spans="1:3" ht="30.75" thickBot="1">
      <c r="A30" s="62">
        <f>LEN(C30)</f>
        <v>162</v>
      </c>
      <c r="C30" s="70" t="s">
        <v>177</v>
      </c>
    </row>
    <row r="31" ht="15.75">
      <c r="C31" s="65"/>
    </row>
    <row r="32" ht="16.5" thickBot="1">
      <c r="C32" s="65" t="s">
        <v>40</v>
      </c>
    </row>
    <row r="33" spans="1:3" ht="16.5" thickBot="1">
      <c r="A33" s="62">
        <f>LEN(C33)</f>
        <v>106</v>
      </c>
      <c r="C33" s="70" t="s">
        <v>175</v>
      </c>
    </row>
    <row r="34" ht="15.75">
      <c r="C34" s="65"/>
    </row>
    <row r="35" ht="16.5" thickBot="1">
      <c r="C35" s="65" t="s">
        <v>41</v>
      </c>
    </row>
    <row r="36" spans="1:3" ht="16.5" thickBot="1">
      <c r="A36" s="62">
        <f>LEN(C36)</f>
        <v>9</v>
      </c>
      <c r="C36" s="70" t="s">
        <v>220</v>
      </c>
    </row>
    <row r="37" ht="15.75">
      <c r="C37" s="65"/>
    </row>
    <row r="38" ht="16.5" thickBot="1">
      <c r="C38" s="65" t="s">
        <v>42</v>
      </c>
    </row>
    <row r="39" spans="1:3" ht="30.75" thickBot="1">
      <c r="A39" s="62">
        <f>LEN(C39)</f>
        <v>170</v>
      </c>
      <c r="C39" s="70" t="s">
        <v>173</v>
      </c>
    </row>
    <row r="40" ht="15.75">
      <c r="C40" s="65"/>
    </row>
    <row r="41" ht="16.5" thickBot="1">
      <c r="C41" s="65" t="s">
        <v>43</v>
      </c>
    </row>
    <row r="42" spans="1:3" ht="16.5" thickBot="1">
      <c r="A42" s="62">
        <f>LEN(C42)</f>
        <v>9</v>
      </c>
      <c r="C42" s="70" t="s">
        <v>220</v>
      </c>
    </row>
    <row r="43" ht="15.75">
      <c r="C43" s="65"/>
    </row>
    <row r="44" ht="20.25">
      <c r="C44" s="64" t="s">
        <v>52</v>
      </c>
    </row>
    <row r="45" ht="16.5" thickBot="1">
      <c r="C45" s="65" t="s">
        <v>44</v>
      </c>
    </row>
    <row r="46" spans="1:3" ht="45.75" thickBot="1">
      <c r="A46" s="62">
        <f>LEN(C46)</f>
        <v>304</v>
      </c>
      <c r="C46" s="70" t="s">
        <v>203</v>
      </c>
    </row>
    <row r="47" ht="15.75">
      <c r="C47" s="65"/>
    </row>
    <row r="48" ht="16.5" thickBot="1">
      <c r="C48" s="65" t="s">
        <v>45</v>
      </c>
    </row>
    <row r="49" spans="1:3" ht="45.75" thickBot="1">
      <c r="A49" s="62">
        <f>LEN(C49)</f>
        <v>308</v>
      </c>
      <c r="C49" s="70" t="s">
        <v>204</v>
      </c>
    </row>
    <row r="50" ht="15.75">
      <c r="C50" s="65"/>
    </row>
    <row r="51" ht="16.5" thickBot="1">
      <c r="C51" s="65" t="s">
        <v>46</v>
      </c>
    </row>
    <row r="52" spans="1:3" ht="16.5" thickBot="1">
      <c r="A52" s="62">
        <f>LEN(C52)</f>
        <v>9</v>
      </c>
      <c r="C52" s="70" t="s">
        <v>220</v>
      </c>
    </row>
    <row r="53" ht="15.75">
      <c r="C53" s="65"/>
    </row>
    <row r="54" ht="20.25">
      <c r="C54" s="64" t="s">
        <v>53</v>
      </c>
    </row>
    <row r="55" ht="16.5" thickBot="1">
      <c r="C55" s="65" t="s">
        <v>47</v>
      </c>
    </row>
    <row r="56" spans="1:3" ht="16.5" thickBot="1">
      <c r="A56" s="62">
        <f>LEN(C56)</f>
        <v>9</v>
      </c>
      <c r="C56" s="70" t="s">
        <v>220</v>
      </c>
    </row>
    <row r="57" ht="15.75">
      <c r="C57" s="65"/>
    </row>
    <row r="58" ht="16.5" thickBot="1">
      <c r="C58" s="65" t="s">
        <v>48</v>
      </c>
    </row>
    <row r="59" spans="1:3" ht="16.5" thickBot="1">
      <c r="A59" s="62">
        <f>LEN(C59)</f>
        <v>9</v>
      </c>
      <c r="C59" s="70" t="s">
        <v>220</v>
      </c>
    </row>
    <row r="60" ht="15.75">
      <c r="C60" s="65"/>
    </row>
    <row r="61" ht="16.5" thickBot="1">
      <c r="C61" s="65" t="s">
        <v>144</v>
      </c>
    </row>
    <row r="62" spans="1:3" ht="45.75" thickBot="1">
      <c r="A62" s="62">
        <f>LEN(C62)</f>
        <v>299</v>
      </c>
      <c r="C62" s="70" t="s">
        <v>172</v>
      </c>
    </row>
    <row r="63" ht="15.75">
      <c r="C63" s="65"/>
    </row>
    <row r="64" ht="16.5" thickBot="1">
      <c r="C64" s="65" t="s">
        <v>49</v>
      </c>
    </row>
    <row r="65" spans="1:3" ht="16.5" thickBot="1">
      <c r="A65" s="62">
        <f>LEN(C65)</f>
        <v>9</v>
      </c>
      <c r="C65" s="70" t="s">
        <v>220</v>
      </c>
    </row>
    <row r="66" ht="15.75">
      <c r="C66" s="65"/>
    </row>
    <row r="67" ht="15.75">
      <c r="C67" s="65"/>
    </row>
    <row r="70" ht="12.75">
      <c r="C70" s="66"/>
    </row>
  </sheetData>
  <sheetProtection password="CF11" sheet="1" objects="1" scenarios="1"/>
  <hyperlinks>
    <hyperlink ref="B1" location="START!A1" display="START"/>
  </hyperlinks>
  <printOptions horizontalCentered="1" verticalCentered="1"/>
  <pageMargins left="0.7874015748031497" right="0.7874015748031497" top="0.984251968503937" bottom="0.984251968503937" header="0.5118110236220472" footer="0.5118110236220472"/>
  <pageSetup fitToHeight="1" fitToWidth="1" orientation="portrait" paperSize="9" scale="45" r:id="rId3"/>
  <legacyDrawing r:id="rId2"/>
</worksheet>
</file>

<file path=xl/worksheets/sheet4.xml><?xml version="1.0" encoding="utf-8"?>
<worksheet xmlns="http://schemas.openxmlformats.org/spreadsheetml/2006/main" xmlns:r="http://schemas.openxmlformats.org/officeDocument/2006/relationships">
  <sheetPr>
    <tabColor indexed="57"/>
    <outlinePr summaryBelow="0"/>
    <pageSetUpPr fitToPage="1"/>
  </sheetPr>
  <dimension ref="A1:K54"/>
  <sheetViews>
    <sheetView zoomScale="65" zoomScaleNormal="65" zoomScalePageLayoutView="0" workbookViewId="0" topLeftCell="A1">
      <selection activeCell="M30" sqref="M30"/>
    </sheetView>
  </sheetViews>
  <sheetFormatPr defaultColWidth="9.140625" defaultRowHeight="12.75" outlineLevelRow="2"/>
  <cols>
    <col min="1" max="1" width="44.7109375" style="12" bestFit="1" customWidth="1"/>
    <col min="2" max="2" width="11.7109375" style="11" bestFit="1" customWidth="1"/>
    <col min="3" max="3" width="13.140625" style="12" bestFit="1" customWidth="1"/>
    <col min="4" max="8" width="11.7109375" style="12" customWidth="1"/>
    <col min="9" max="9" width="12.7109375" style="12" customWidth="1"/>
    <col min="10" max="16384" width="9.140625" style="12" customWidth="1"/>
  </cols>
  <sheetData>
    <row r="1" spans="1:11" ht="13.5" thickBot="1">
      <c r="A1" s="99"/>
      <c r="K1" s="100" t="s">
        <v>80</v>
      </c>
    </row>
    <row r="2" spans="1:8" ht="13.5" thickBot="1">
      <c r="A2" s="109" t="s">
        <v>92</v>
      </c>
      <c r="B2" s="162" t="str">
        <f>START!C6</f>
        <v>MINI-GOLF WARSZAWA</v>
      </c>
      <c r="C2" s="163"/>
      <c r="D2" s="163"/>
      <c r="E2" s="163"/>
      <c r="F2" s="163"/>
      <c r="G2" s="163"/>
      <c r="H2" s="164"/>
    </row>
    <row r="3" ht="13.5" thickBot="1">
      <c r="A3" s="60"/>
    </row>
    <row r="4" spans="1:8" ht="13.5" thickBot="1">
      <c r="A4" s="109" t="s">
        <v>34</v>
      </c>
      <c r="B4" s="162" t="str">
        <f>START!C8</f>
        <v>Przedsiębiorczość semestr zimowy 09/10 Wydział Transportu</v>
      </c>
      <c r="C4" s="163"/>
      <c r="D4" s="163"/>
      <c r="E4" s="163"/>
      <c r="F4" s="163"/>
      <c r="G4" s="163"/>
      <c r="H4" s="164"/>
    </row>
    <row r="5" spans="1:11" ht="12.75">
      <c r="A5" s="99"/>
      <c r="K5" s="100"/>
    </row>
    <row r="6" ht="12.75"/>
    <row r="7" spans="1:8" ht="15">
      <c r="A7" s="14" t="s">
        <v>32</v>
      </c>
      <c r="C7" s="15"/>
      <c r="D7" s="16" t="s">
        <v>0</v>
      </c>
      <c r="E7" s="16"/>
      <c r="F7" s="16"/>
      <c r="G7" s="16"/>
      <c r="H7" s="16"/>
    </row>
    <row r="8" spans="1:11" ht="13.5" thickBot="1">
      <c r="A8" s="3" t="s">
        <v>1</v>
      </c>
      <c r="B8" s="4"/>
      <c r="C8" s="5" t="s">
        <v>107</v>
      </c>
      <c r="D8" s="5" t="s">
        <v>108</v>
      </c>
      <c r="E8" s="5" t="s">
        <v>109</v>
      </c>
      <c r="F8" s="5" t="s">
        <v>110</v>
      </c>
      <c r="G8" s="5" t="s">
        <v>111</v>
      </c>
      <c r="H8" s="5" t="s">
        <v>112</v>
      </c>
      <c r="K8" s="107">
        <v>2</v>
      </c>
    </row>
    <row r="9" ht="12.75" outlineLevel="1">
      <c r="A9" s="17"/>
    </row>
    <row r="10" spans="1:8" s="21" customFormat="1" ht="12.75" outlineLevel="1">
      <c r="A10" s="18" t="s">
        <v>2</v>
      </c>
      <c r="B10" s="19"/>
      <c r="C10" s="20"/>
      <c r="D10" s="20">
        <f>IF(pros=1,D11*D12,sprzedaż!D17)</f>
        <v>0</v>
      </c>
      <c r="E10" s="20">
        <f>IF(pros=1,E11*E12,sprzedaż!E17)</f>
        <v>0</v>
      </c>
      <c r="F10" s="20">
        <f>IF(pros=1,F11*F12,sprzedaż!F17)</f>
        <v>0</v>
      </c>
      <c r="G10" s="20">
        <f>IF(pros=1,G11*G12,sprzedaż!G17)</f>
        <v>0</v>
      </c>
      <c r="H10" s="20">
        <f>IF(pros=1,H11*H12,sprzedaż!H17)</f>
        <v>0</v>
      </c>
    </row>
    <row r="11" spans="1:8" ht="12.75" outlineLevel="1">
      <c r="A11" s="22" t="s">
        <v>142</v>
      </c>
      <c r="B11" s="23"/>
      <c r="C11" s="23"/>
      <c r="D11" s="1">
        <v>0</v>
      </c>
      <c r="E11" s="1">
        <v>0</v>
      </c>
      <c r="F11" s="1">
        <v>0</v>
      </c>
      <c r="G11" s="1">
        <v>0</v>
      </c>
      <c r="H11" s="1">
        <v>0</v>
      </c>
    </row>
    <row r="12" spans="1:8" s="21" customFormat="1" ht="12.75" outlineLevel="1">
      <c r="A12" s="24" t="s">
        <v>143</v>
      </c>
      <c r="B12" s="25"/>
      <c r="C12" s="25"/>
      <c r="D12" s="1">
        <v>0</v>
      </c>
      <c r="E12" s="1">
        <v>0</v>
      </c>
      <c r="F12" s="1">
        <v>0</v>
      </c>
      <c r="G12" s="1">
        <v>0</v>
      </c>
      <c r="H12" s="1">
        <v>0</v>
      </c>
    </row>
    <row r="13" spans="1:2" s="21" customFormat="1" ht="12.75" outlineLevel="1">
      <c r="A13" s="17"/>
      <c r="B13" s="25"/>
    </row>
    <row r="14" spans="1:8" s="21" customFormat="1" ht="12.75" outlineLevel="1">
      <c r="A14" s="18" t="s">
        <v>3</v>
      </c>
      <c r="B14" s="19"/>
      <c r="C14" s="26"/>
      <c r="D14" s="26">
        <f>IF(pros=1,D11*D15,koszty!D5)</f>
        <v>0</v>
      </c>
      <c r="E14" s="26">
        <f>IF(pros=1,E11*E15,koszty!E5)</f>
        <v>0</v>
      </c>
      <c r="F14" s="26">
        <f>IF(pros=1,F11*F15,koszty!F5)</f>
        <v>0</v>
      </c>
      <c r="G14" s="26">
        <f>IF(pros=1,G11*G15,koszty!G5)</f>
        <v>0</v>
      </c>
      <c r="H14" s="26">
        <f>IF(pros=1,H11*H15,koszty!H5)</f>
        <v>0</v>
      </c>
    </row>
    <row r="15" spans="1:8" s="21" customFormat="1" ht="12.75" outlineLevel="1">
      <c r="A15" s="24" t="s">
        <v>4</v>
      </c>
      <c r="B15" s="6">
        <v>0.1</v>
      </c>
      <c r="D15" s="27">
        <f>D12*(1-$B$15)</f>
        <v>0</v>
      </c>
      <c r="E15" s="27">
        <f>E12*(1-$B$15)</f>
        <v>0</v>
      </c>
      <c r="F15" s="27">
        <f>F12*(1-$B$15)</f>
        <v>0</v>
      </c>
      <c r="G15" s="27">
        <f>G12*(1-$B$15)</f>
        <v>0</v>
      </c>
      <c r="H15" s="27">
        <f>H12*(1-$B$15)</f>
        <v>0</v>
      </c>
    </row>
    <row r="16" spans="1:8" s="21" customFormat="1" ht="12.75" outlineLevel="1">
      <c r="A16" s="24"/>
      <c r="B16" s="28"/>
      <c r="C16" s="29"/>
      <c r="D16" s="29"/>
      <c r="E16" s="29"/>
      <c r="F16" s="29"/>
      <c r="G16" s="29"/>
      <c r="H16" s="29"/>
    </row>
    <row r="17" spans="1:8" s="21" customFormat="1" ht="12.75" outlineLevel="1">
      <c r="A17" s="18" t="s">
        <v>5</v>
      </c>
      <c r="B17" s="19"/>
      <c r="C17" s="20"/>
      <c r="D17" s="20">
        <f>D10-D14</f>
        <v>0</v>
      </c>
      <c r="E17" s="20">
        <f>E10-E14</f>
        <v>0</v>
      </c>
      <c r="F17" s="20">
        <f>F10-F14</f>
        <v>0</v>
      </c>
      <c r="G17" s="20">
        <f>G10-G14</f>
        <v>0</v>
      </c>
      <c r="H17" s="20">
        <f>H10-H14</f>
        <v>0</v>
      </c>
    </row>
    <row r="18" spans="1:8" s="21" customFormat="1" ht="12.75" outlineLevel="1">
      <c r="A18" s="30" t="s">
        <v>6</v>
      </c>
      <c r="B18" s="25"/>
      <c r="D18" s="21">
        <f>-(C43+D43)/2*$B$42</f>
        <v>0</v>
      </c>
      <c r="E18" s="21">
        <f>-(D43+E43)/2*$B$42</f>
        <v>0</v>
      </c>
      <c r="F18" s="21">
        <f>-(E43+F43)/2*$B$42</f>
        <v>0</v>
      </c>
      <c r="G18" s="21">
        <f>-(F43+G43)/2*$B$42</f>
        <v>0</v>
      </c>
      <c r="H18" s="21">
        <f>-(G43+H43)/2*$B$42</f>
        <v>0</v>
      </c>
    </row>
    <row r="19" spans="1:8" s="21" customFormat="1" ht="12.75" outlineLevel="1">
      <c r="A19" s="30" t="s">
        <v>7</v>
      </c>
      <c r="B19" s="6">
        <v>0.19</v>
      </c>
      <c r="D19" s="21">
        <f>IF(D17&lt;0,0,-D17*$B$19)</f>
        <v>0</v>
      </c>
      <c r="E19" s="21">
        <f>IF(E17&lt;0,0,-E17*$B$19)</f>
        <v>0</v>
      </c>
      <c r="F19" s="21">
        <f>IF(F17&lt;0,0,-F17*$B$19)</f>
        <v>0</v>
      </c>
      <c r="G19" s="21">
        <f>IF(G17&lt;0,0,-G17*$B$19)</f>
        <v>0</v>
      </c>
      <c r="H19" s="21">
        <f>IF(H17&lt;0,0,-H17*$B$19)</f>
        <v>0</v>
      </c>
    </row>
    <row r="20" spans="1:8" ht="12.75">
      <c r="A20" s="31" t="s">
        <v>8</v>
      </c>
      <c r="B20" s="19"/>
      <c r="C20" s="26"/>
      <c r="D20" s="26">
        <f>SUM(D17:D19)</f>
        <v>0</v>
      </c>
      <c r="E20" s="26">
        <f>SUM(E17:E19)</f>
        <v>0</v>
      </c>
      <c r="F20" s="26">
        <f>SUM(F17:F19)</f>
        <v>0</v>
      </c>
      <c r="G20" s="26">
        <f>SUM(G17:G19)</f>
        <v>0</v>
      </c>
      <c r="H20" s="26">
        <f>SUM(H17:H19)</f>
        <v>0</v>
      </c>
    </row>
    <row r="21" spans="1:8" ht="12.75">
      <c r="A21" s="32" t="s">
        <v>9</v>
      </c>
      <c r="B21" s="33"/>
      <c r="C21" s="34"/>
      <c r="D21" s="34">
        <f>C21+D20</f>
        <v>0</v>
      </c>
      <c r="E21" s="34">
        <f>D21+E20</f>
        <v>0</v>
      </c>
      <c r="F21" s="34">
        <f>E21+F20</f>
        <v>0</v>
      </c>
      <c r="G21" s="34">
        <f>F21+G20</f>
        <v>0</v>
      </c>
      <c r="H21" s="34">
        <f>G21+H20</f>
        <v>0</v>
      </c>
    </row>
    <row r="22" spans="1:8" ht="12.75">
      <c r="A22" s="30"/>
      <c r="B22" s="35"/>
      <c r="C22" s="36"/>
      <c r="D22" s="36"/>
      <c r="E22" s="36"/>
      <c r="F22" s="36"/>
      <c r="G22" s="36"/>
      <c r="H22" s="36"/>
    </row>
    <row r="23" spans="1:8" ht="13.5" thickBot="1">
      <c r="A23" s="3" t="s">
        <v>86</v>
      </c>
      <c r="B23" s="4"/>
      <c r="C23" s="5" t="s">
        <v>107</v>
      </c>
      <c r="D23" s="5" t="s">
        <v>108</v>
      </c>
      <c r="E23" s="5" t="s">
        <v>109</v>
      </c>
      <c r="F23" s="5" t="s">
        <v>110</v>
      </c>
      <c r="G23" s="5" t="s">
        <v>111</v>
      </c>
      <c r="H23" s="5" t="s">
        <v>112</v>
      </c>
    </row>
    <row r="24" spans="1:8" ht="12.75" outlineLevel="1">
      <c r="A24" s="30" t="s">
        <v>10</v>
      </c>
      <c r="B24" s="37"/>
      <c r="C24" s="7">
        <v>0</v>
      </c>
      <c r="D24" s="7">
        <v>0</v>
      </c>
      <c r="E24" s="7">
        <v>0</v>
      </c>
      <c r="F24" s="7">
        <v>0</v>
      </c>
      <c r="G24" s="7">
        <v>0</v>
      </c>
      <c r="H24" s="7">
        <v>0</v>
      </c>
    </row>
    <row r="25" spans="1:8" ht="12.75" outlineLevel="1">
      <c r="A25" s="32" t="s">
        <v>11</v>
      </c>
      <c r="B25" s="38"/>
      <c r="C25" s="38"/>
      <c r="D25" s="7">
        <v>0</v>
      </c>
      <c r="E25" s="7">
        <v>0</v>
      </c>
      <c r="F25" s="7">
        <v>0</v>
      </c>
      <c r="G25" s="7">
        <v>0</v>
      </c>
      <c r="H25" s="7">
        <v>0</v>
      </c>
    </row>
    <row r="26" spans="1:8" ht="12.75" outlineLevel="1">
      <c r="A26" s="32" t="s">
        <v>12</v>
      </c>
      <c r="B26" s="38"/>
      <c r="C26" s="7">
        <v>0</v>
      </c>
      <c r="D26" s="7">
        <v>0</v>
      </c>
      <c r="E26" s="7">
        <v>0</v>
      </c>
      <c r="F26" s="7">
        <v>0</v>
      </c>
      <c r="G26" s="7">
        <v>0</v>
      </c>
      <c r="H26" s="7">
        <v>0</v>
      </c>
    </row>
    <row r="27" spans="1:8" ht="12.75">
      <c r="A27" s="39"/>
      <c r="B27" s="40"/>
      <c r="C27" s="41"/>
      <c r="D27" s="41"/>
      <c r="E27" s="41"/>
      <c r="F27" s="41"/>
      <c r="G27" s="41"/>
      <c r="H27" s="41"/>
    </row>
    <row r="28" spans="3:8" ht="12.75">
      <c r="C28" s="15"/>
      <c r="D28" s="16" t="s">
        <v>0</v>
      </c>
      <c r="E28" s="16"/>
      <c r="F28" s="16"/>
      <c r="G28" s="16"/>
      <c r="H28" s="16"/>
    </row>
    <row r="29" spans="1:8" ht="13.5" thickBot="1">
      <c r="A29" s="3" t="s">
        <v>31</v>
      </c>
      <c r="B29" s="4"/>
      <c r="C29" s="5" t="s">
        <v>107</v>
      </c>
      <c r="D29" s="5" t="s">
        <v>108</v>
      </c>
      <c r="E29" s="5" t="s">
        <v>109</v>
      </c>
      <c r="F29" s="5" t="s">
        <v>110</v>
      </c>
      <c r="G29" s="5" t="s">
        <v>111</v>
      </c>
      <c r="H29" s="5" t="s">
        <v>112</v>
      </c>
    </row>
    <row r="30" spans="1:8" ht="12.75" outlineLevel="1">
      <c r="A30" s="42" t="s">
        <v>13</v>
      </c>
      <c r="B30" s="43"/>
      <c r="C30" s="44"/>
      <c r="D30" s="44">
        <f>SUM(D31:D32)</f>
        <v>0</v>
      </c>
      <c r="E30" s="44">
        <f>SUM(E31:E32)</f>
        <v>0</v>
      </c>
      <c r="F30" s="44">
        <f>SUM(F31:F32)</f>
        <v>0</v>
      </c>
      <c r="G30" s="44">
        <f>SUM(G31:G32)</f>
        <v>0</v>
      </c>
      <c r="H30" s="44">
        <f>SUM(H31:H32)</f>
        <v>0</v>
      </c>
    </row>
    <row r="31" spans="1:8" ht="12.75" outlineLevel="1">
      <c r="A31" s="32" t="s">
        <v>5</v>
      </c>
      <c r="B31" s="45"/>
      <c r="C31" s="46"/>
      <c r="D31" s="46">
        <f>D17</f>
        <v>0</v>
      </c>
      <c r="E31" s="46">
        <f>E17</f>
        <v>0</v>
      </c>
      <c r="F31" s="46">
        <f>F17</f>
        <v>0</v>
      </c>
      <c r="G31" s="46">
        <f>G17</f>
        <v>0</v>
      </c>
      <c r="H31" s="46">
        <f>H17</f>
        <v>0</v>
      </c>
    </row>
    <row r="32" spans="1:8" ht="12.75" outlineLevel="1">
      <c r="A32" s="32" t="s">
        <v>7</v>
      </c>
      <c r="B32" s="33"/>
      <c r="C32" s="34"/>
      <c r="D32" s="34">
        <f>D19</f>
        <v>0</v>
      </c>
      <c r="E32" s="34">
        <f>E19</f>
        <v>0</v>
      </c>
      <c r="F32" s="34">
        <f>F19</f>
        <v>0</v>
      </c>
      <c r="G32" s="34">
        <f>G19</f>
        <v>0</v>
      </c>
      <c r="H32" s="34">
        <f>H19</f>
        <v>0</v>
      </c>
    </row>
    <row r="33" spans="1:2" ht="12.75" outlineLevel="1">
      <c r="A33" s="30"/>
      <c r="B33" s="47"/>
    </row>
    <row r="34" spans="1:8" ht="12.75" outlineLevel="1">
      <c r="A34" s="48" t="s">
        <v>159</v>
      </c>
      <c r="B34" s="49"/>
      <c r="C34" s="50">
        <f aca="true" t="shared" si="0" ref="C34:H34">SUM(C35:C36)-SUM(C37:C37)</f>
        <v>0</v>
      </c>
      <c r="D34" s="50">
        <f t="shared" si="0"/>
        <v>0</v>
      </c>
      <c r="E34" s="50">
        <f t="shared" si="0"/>
        <v>0</v>
      </c>
      <c r="F34" s="50">
        <f t="shared" si="0"/>
        <v>0</v>
      </c>
      <c r="G34" s="50">
        <f t="shared" si="0"/>
        <v>0</v>
      </c>
      <c r="H34" s="50">
        <f t="shared" si="0"/>
        <v>0</v>
      </c>
    </row>
    <row r="35" spans="1:8" ht="12.75" outlineLevel="1">
      <c r="A35" s="30" t="s">
        <v>14</v>
      </c>
      <c r="B35" s="47"/>
      <c r="C35" s="27">
        <f>C24*D14/360</f>
        <v>0</v>
      </c>
      <c r="D35" s="27">
        <f>(D24-C24)*E14/360</f>
        <v>0</v>
      </c>
      <c r="E35" s="27">
        <f>(E24-D24)*F14/360</f>
        <v>0</v>
      </c>
      <c r="F35" s="27">
        <f>(F24-E24)*G14/360</f>
        <v>0</v>
      </c>
      <c r="G35" s="27">
        <f>(G24-F24)*H14/360</f>
        <v>0</v>
      </c>
      <c r="H35" s="27">
        <f>(H24-G24)*H14/360</f>
        <v>0</v>
      </c>
    </row>
    <row r="36" spans="1:8" ht="12.75" outlineLevel="1">
      <c r="A36" s="32" t="s">
        <v>15</v>
      </c>
      <c r="B36" s="33"/>
      <c r="C36" s="34"/>
      <c r="D36" s="34">
        <f>D25*D10/360</f>
        <v>0</v>
      </c>
      <c r="E36" s="34">
        <f>(E25-D25)*E10/360</f>
        <v>0</v>
      </c>
      <c r="F36" s="34">
        <f>(F25-E25)*F10/360</f>
        <v>0</v>
      </c>
      <c r="G36" s="34">
        <f>(G25-F25)*G10/360</f>
        <v>0</v>
      </c>
      <c r="H36" s="34">
        <f>(H25-G25)*H10/360</f>
        <v>0</v>
      </c>
    </row>
    <row r="37" spans="1:8" ht="12.75" outlineLevel="1">
      <c r="A37" s="32" t="s">
        <v>16</v>
      </c>
      <c r="B37" s="33"/>
      <c r="C37" s="34">
        <f>C26*D14/360</f>
        <v>0</v>
      </c>
      <c r="D37" s="34">
        <f>(D26-C26)*E14/360</f>
        <v>0</v>
      </c>
      <c r="E37" s="34">
        <f>(E26-D26)*F14/360</f>
        <v>0</v>
      </c>
      <c r="F37" s="34">
        <f>(F26-E26)*G14/360</f>
        <v>0</v>
      </c>
      <c r="G37" s="34">
        <f>(G26-F26)*H14/360</f>
        <v>0</v>
      </c>
      <c r="H37" s="34">
        <f>(H26-G26)*H14/360</f>
        <v>0</v>
      </c>
    </row>
    <row r="38" spans="1:2" ht="12.75" outlineLevel="1">
      <c r="A38" s="30"/>
      <c r="B38" s="47"/>
    </row>
    <row r="39" spans="1:8" ht="12.75" outlineLevel="1">
      <c r="A39" s="24" t="s">
        <v>17</v>
      </c>
      <c r="B39" s="47"/>
      <c r="C39" s="2">
        <f>koszty!B60</f>
        <v>0</v>
      </c>
      <c r="D39" s="2">
        <f>koszty!C60</f>
        <v>0</v>
      </c>
      <c r="E39" s="2">
        <f>koszty!D60</f>
        <v>0</v>
      </c>
      <c r="F39" s="2">
        <f>koszty!E60</f>
        <v>0</v>
      </c>
      <c r="G39" s="2">
        <f>koszty!F60</f>
        <v>0</v>
      </c>
      <c r="H39" s="2">
        <f>koszty!G54</f>
        <v>0</v>
      </c>
    </row>
    <row r="40" spans="1:11" ht="12.75" outlineLevel="1">
      <c r="A40" s="42" t="s">
        <v>18</v>
      </c>
      <c r="B40" s="43"/>
      <c r="C40" s="44"/>
      <c r="D40" s="44">
        <f>SUM(D41,D42,D44)</f>
        <v>0</v>
      </c>
      <c r="E40" s="44">
        <f>SUM(E41,E42,E44)</f>
        <v>0</v>
      </c>
      <c r="F40" s="44">
        <f>SUM(F41,F42,F44)</f>
        <v>0</v>
      </c>
      <c r="G40" s="44">
        <v>0</v>
      </c>
      <c r="H40" s="44">
        <f>SUM(H41,H42,H44)</f>
        <v>0</v>
      </c>
      <c r="I40" s="20" t="s">
        <v>87</v>
      </c>
      <c r="J40" s="20"/>
      <c r="K40" s="20"/>
    </row>
    <row r="41" spans="1:11" ht="12.75" outlineLevel="1">
      <c r="A41" s="51" t="s">
        <v>152</v>
      </c>
      <c r="B41" s="43"/>
      <c r="C41" s="146">
        <v>0</v>
      </c>
      <c r="D41" s="146">
        <v>0</v>
      </c>
      <c r="E41" s="146">
        <v>0</v>
      </c>
      <c r="F41" s="146">
        <v>0</v>
      </c>
      <c r="G41" s="146">
        <v>0</v>
      </c>
      <c r="H41" s="146">
        <v>0</v>
      </c>
      <c r="I41" s="52" t="e">
        <f>SUM(C41:H41)/SUM(C41:H42,C44:H44)</f>
        <v>#DIV/0!</v>
      </c>
      <c r="J41" s="21" t="s">
        <v>153</v>
      </c>
      <c r="K41" s="21"/>
    </row>
    <row r="42" spans="1:10" ht="12.75" outlineLevel="1" collapsed="1">
      <c r="A42" s="51" t="s">
        <v>19</v>
      </c>
      <c r="B42" s="6">
        <v>0.1</v>
      </c>
      <c r="C42" s="8"/>
      <c r="D42" s="8">
        <v>0</v>
      </c>
      <c r="E42" s="8">
        <v>0</v>
      </c>
      <c r="F42" s="8">
        <v>0</v>
      </c>
      <c r="G42" s="8">
        <v>0</v>
      </c>
      <c r="H42" s="8">
        <v>0</v>
      </c>
      <c r="I42" s="52" t="e">
        <f>SUM(C42:H42)/SUM(C41:H42,C44:H44)</f>
        <v>#DIV/0!</v>
      </c>
      <c r="J42" s="12" t="s">
        <v>20</v>
      </c>
    </row>
    <row r="43" spans="1:9" ht="12.75" hidden="1" outlineLevel="2">
      <c r="A43" s="123" t="s">
        <v>162</v>
      </c>
      <c r="B43" s="153"/>
      <c r="C43" s="154"/>
      <c r="D43" s="154">
        <f aca="true" t="shared" si="1" ref="C43:H43">C43+D42</f>
        <v>0</v>
      </c>
      <c r="E43" s="154">
        <f t="shared" si="1"/>
        <v>0</v>
      </c>
      <c r="F43" s="154">
        <f t="shared" si="1"/>
        <v>0</v>
      </c>
      <c r="G43" s="154">
        <f t="shared" si="1"/>
        <v>0</v>
      </c>
      <c r="H43" s="154">
        <f t="shared" si="1"/>
        <v>0</v>
      </c>
      <c r="I43" s="52"/>
    </row>
    <row r="44" spans="1:10" ht="13.5" outlineLevel="1" thickBot="1">
      <c r="A44" s="51" t="s">
        <v>21</v>
      </c>
      <c r="B44" s="95">
        <v>0.06</v>
      </c>
      <c r="C44" s="8"/>
      <c r="D44" s="8">
        <v>0</v>
      </c>
      <c r="E44" s="8">
        <v>0</v>
      </c>
      <c r="F44" s="8">
        <v>0</v>
      </c>
      <c r="G44" s="8">
        <v>0</v>
      </c>
      <c r="H44" s="8">
        <v>0</v>
      </c>
      <c r="I44" s="52" t="e">
        <f>SUM(C44:H44)/SUM(C41:H42,C44:H44)</f>
        <v>#DIV/0!</v>
      </c>
      <c r="J44" s="12" t="s">
        <v>22</v>
      </c>
    </row>
    <row r="45" spans="1:8" ht="13.5" outlineLevel="1" thickTop="1">
      <c r="A45" s="53"/>
      <c r="B45" s="47"/>
      <c r="C45" s="54"/>
      <c r="D45" s="54"/>
      <c r="E45" s="54"/>
      <c r="F45" s="54"/>
      <c r="G45" s="54"/>
      <c r="H45" s="54"/>
    </row>
    <row r="46" spans="1:8" ht="12.75">
      <c r="A46" s="141" t="s">
        <v>23</v>
      </c>
      <c r="B46" s="43"/>
      <c r="C46" s="142">
        <f aca="true" t="shared" si="2" ref="C46:H46">C30-C34-C39+C40</f>
        <v>0</v>
      </c>
      <c r="D46" s="142">
        <f t="shared" si="2"/>
        <v>0</v>
      </c>
      <c r="E46" s="142">
        <f t="shared" si="2"/>
        <v>0</v>
      </c>
      <c r="F46" s="142">
        <f t="shared" si="2"/>
        <v>0</v>
      </c>
      <c r="G46" s="142">
        <f t="shared" si="2"/>
        <v>0</v>
      </c>
      <c r="H46" s="142">
        <f t="shared" si="2"/>
        <v>0</v>
      </c>
    </row>
    <row r="47" spans="1:8" ht="12.75">
      <c r="A47" s="30" t="s">
        <v>24</v>
      </c>
      <c r="B47" s="47"/>
      <c r="C47" s="27">
        <f>+C46</f>
        <v>0</v>
      </c>
      <c r="D47" s="27">
        <f>C47+D46</f>
        <v>0</v>
      </c>
      <c r="E47" s="27">
        <f>D47+E46</f>
        <v>0</v>
      </c>
      <c r="F47" s="27">
        <f>E47+F46</f>
        <v>0</v>
      </c>
      <c r="G47" s="27">
        <f>F47+G46</f>
        <v>0</v>
      </c>
      <c r="H47" s="27">
        <f>G47+H46</f>
        <v>0</v>
      </c>
    </row>
    <row r="48" spans="1:8" ht="12.75">
      <c r="A48" s="147" t="s">
        <v>25</v>
      </c>
      <c r="B48" s="56"/>
      <c r="C48" s="57"/>
      <c r="D48" s="57"/>
      <c r="E48" s="57"/>
      <c r="F48" s="57"/>
      <c r="G48" s="57"/>
      <c r="H48" s="57"/>
    </row>
    <row r="50" spans="1:8" ht="12.75">
      <c r="A50" s="13" t="s">
        <v>26</v>
      </c>
      <c r="B50" s="9">
        <v>0.15</v>
      </c>
      <c r="C50" s="58"/>
      <c r="D50" s="20"/>
      <c r="E50" s="20"/>
      <c r="F50" s="20"/>
      <c r="G50" s="20"/>
      <c r="H50" s="20"/>
    </row>
    <row r="51" spans="1:8" ht="12.75">
      <c r="A51" s="32" t="s">
        <v>27</v>
      </c>
      <c r="C51" s="12">
        <f aca="true" t="shared" si="3" ref="C51:H51">C30-C39</f>
        <v>0</v>
      </c>
      <c r="D51" s="12">
        <f t="shared" si="3"/>
        <v>0</v>
      </c>
      <c r="E51" s="12">
        <f t="shared" si="3"/>
        <v>0</v>
      </c>
      <c r="F51" s="12">
        <f t="shared" si="3"/>
        <v>0</v>
      </c>
      <c r="G51" s="12">
        <f t="shared" si="3"/>
        <v>0</v>
      </c>
      <c r="H51" s="12">
        <f t="shared" si="3"/>
        <v>0</v>
      </c>
    </row>
    <row r="52" ht="13.5" thickBot="1">
      <c r="A52" s="32"/>
    </row>
    <row r="53" spans="1:4" ht="13.5" thickBot="1">
      <c r="A53" s="31" t="s">
        <v>28</v>
      </c>
      <c r="B53" s="20"/>
      <c r="C53" s="10">
        <f>C51+NPV(B50,D51:H51)</f>
        <v>0</v>
      </c>
      <c r="D53" s="21"/>
    </row>
    <row r="54" spans="1:3" ht="12.75">
      <c r="A54" s="59" t="s">
        <v>29</v>
      </c>
      <c r="C54" s="101" t="e">
        <f>IRR(C51:H51)</f>
        <v>#NUM!</v>
      </c>
    </row>
  </sheetData>
  <sheetProtection/>
  <mergeCells count="2">
    <mergeCell ref="B2:H2"/>
    <mergeCell ref="B4:H4"/>
  </mergeCells>
  <conditionalFormatting sqref="C47:H47">
    <cfRule type="cellIs" priority="1" dxfId="0" operator="lessThan" stopIfTrue="1">
      <formula>0</formula>
    </cfRule>
  </conditionalFormatting>
  <hyperlinks>
    <hyperlink ref="K1" location="START!A1" display="START"/>
  </hyperlinks>
  <printOptions/>
  <pageMargins left="0.7874015748031497" right="0.7874015748031497" top="0.984251968503937" bottom="0.984251968503937" header="0.5118110236220472" footer="0.5118110236220472"/>
  <pageSetup fitToHeight="1" fitToWidth="1" orientation="landscape" paperSize="9" scale="68" r:id="rId3"/>
  <legacyDrawing r:id="rId2"/>
</worksheet>
</file>

<file path=xl/worksheets/sheet5.xml><?xml version="1.0" encoding="utf-8"?>
<worksheet xmlns="http://schemas.openxmlformats.org/spreadsheetml/2006/main" xmlns:r="http://schemas.openxmlformats.org/officeDocument/2006/relationships">
  <sheetPr>
    <tabColor indexed="57"/>
    <outlinePr summaryBelow="0"/>
    <pageSetUpPr fitToPage="1"/>
  </sheetPr>
  <dimension ref="A2:H48"/>
  <sheetViews>
    <sheetView zoomScale="65" zoomScaleNormal="65" zoomScalePageLayoutView="0" workbookViewId="0" topLeftCell="A10">
      <selection activeCell="B43" sqref="B43"/>
    </sheetView>
  </sheetViews>
  <sheetFormatPr defaultColWidth="9.140625" defaultRowHeight="12.75" outlineLevelRow="1"/>
  <cols>
    <col min="1" max="1" width="58.7109375" style="12" customWidth="1"/>
    <col min="2" max="2" width="11.28125" style="11" customWidth="1"/>
    <col min="3" max="8" width="11.7109375" style="12" customWidth="1"/>
    <col min="9" max="16384" width="9.140625" style="12" customWidth="1"/>
  </cols>
  <sheetData>
    <row r="2" spans="1:8" ht="15">
      <c r="A2" s="14" t="s">
        <v>97</v>
      </c>
      <c r="C2" s="15"/>
      <c r="D2" s="16" t="s">
        <v>0</v>
      </c>
      <c r="E2" s="16"/>
      <c r="F2" s="16"/>
      <c r="G2" s="16"/>
      <c r="H2" s="16"/>
    </row>
    <row r="3" spans="1:8" ht="13.5" thickBot="1">
      <c r="A3" s="3" t="s">
        <v>98</v>
      </c>
      <c r="B3" s="4"/>
      <c r="C3" s="5" t="s">
        <v>107</v>
      </c>
      <c r="D3" s="5" t="s">
        <v>108</v>
      </c>
      <c r="E3" s="5" t="s">
        <v>109</v>
      </c>
      <c r="F3" s="5" t="s">
        <v>110</v>
      </c>
      <c r="G3" s="5" t="s">
        <v>111</v>
      </c>
      <c r="H3" s="5" t="s">
        <v>112</v>
      </c>
    </row>
    <row r="4" ht="12.75">
      <c r="A4" s="17"/>
    </row>
    <row r="5" spans="1:8" s="21" customFormat="1" ht="12.75">
      <c r="A5" s="18" t="s">
        <v>99</v>
      </c>
      <c r="B5" s="19"/>
      <c r="C5" s="20"/>
      <c r="D5" s="20">
        <f>D6*D7</f>
        <v>0</v>
      </c>
      <c r="E5" s="20">
        <f>E6*E7</f>
        <v>0</v>
      </c>
      <c r="F5" s="20">
        <f>F6*F7</f>
        <v>0</v>
      </c>
      <c r="G5" s="20">
        <f>G6*G7</f>
        <v>0</v>
      </c>
      <c r="H5" s="20">
        <f>H6*H7</f>
        <v>0</v>
      </c>
    </row>
    <row r="6" spans="1:8" ht="12.75" outlineLevel="1">
      <c r="A6" s="22" t="s">
        <v>30</v>
      </c>
      <c r="B6" s="23"/>
      <c r="C6" s="23"/>
      <c r="D6" s="1"/>
      <c r="E6" s="1"/>
      <c r="F6" s="1"/>
      <c r="G6" s="1"/>
      <c r="H6" s="1"/>
    </row>
    <row r="7" spans="1:8" s="21" customFormat="1" ht="12.75" outlineLevel="1">
      <c r="A7" s="24" t="s">
        <v>102</v>
      </c>
      <c r="B7" s="25"/>
      <c r="C7" s="25"/>
      <c r="D7" s="2"/>
      <c r="E7" s="2"/>
      <c r="F7" s="2"/>
      <c r="G7" s="2"/>
      <c r="H7" s="2"/>
    </row>
    <row r="8" spans="1:2" s="21" customFormat="1" ht="12.75">
      <c r="A8" s="17"/>
      <c r="B8" s="25"/>
    </row>
    <row r="9" spans="1:8" s="21" customFormat="1" ht="12.75">
      <c r="A9" s="18" t="s">
        <v>100</v>
      </c>
      <c r="B9" s="19"/>
      <c r="C9" s="20"/>
      <c r="D9" s="20">
        <f>D10*D11</f>
        <v>0</v>
      </c>
      <c r="E9" s="20">
        <f>E10*E11</f>
        <v>0</v>
      </c>
      <c r="F9" s="20">
        <f>F10*F11</f>
        <v>0</v>
      </c>
      <c r="G9" s="20">
        <f>G10*G11</f>
        <v>0</v>
      </c>
      <c r="H9" s="20">
        <f>H10*H11</f>
        <v>0</v>
      </c>
    </row>
    <row r="10" spans="1:8" ht="12.75" outlineLevel="1">
      <c r="A10" s="22" t="s">
        <v>30</v>
      </c>
      <c r="B10" s="23"/>
      <c r="C10" s="23"/>
      <c r="D10" s="1"/>
      <c r="E10" s="1"/>
      <c r="F10" s="1"/>
      <c r="G10" s="1"/>
      <c r="H10" s="1"/>
    </row>
    <row r="11" spans="1:8" s="21" customFormat="1" ht="12.75" outlineLevel="1">
      <c r="A11" s="24" t="s">
        <v>102</v>
      </c>
      <c r="B11" s="25"/>
      <c r="C11" s="25"/>
      <c r="D11" s="1"/>
      <c r="E11" s="1"/>
      <c r="F11" s="1"/>
      <c r="G11" s="1"/>
      <c r="H11" s="1"/>
    </row>
    <row r="13" spans="1:8" s="21" customFormat="1" ht="12.75">
      <c r="A13" s="18" t="s">
        <v>101</v>
      </c>
      <c r="B13" s="19"/>
      <c r="C13" s="20"/>
      <c r="D13" s="20">
        <f>D14*D15</f>
        <v>0</v>
      </c>
      <c r="E13" s="20">
        <f>E14*E15</f>
        <v>0</v>
      </c>
      <c r="F13" s="20">
        <f>F14*F15</f>
        <v>0</v>
      </c>
      <c r="G13" s="20">
        <f>G14*G15</f>
        <v>0</v>
      </c>
      <c r="H13" s="20">
        <f>H14*H15</f>
        <v>0</v>
      </c>
    </row>
    <row r="14" spans="1:8" ht="12.75" outlineLevel="1">
      <c r="A14" s="22" t="s">
        <v>30</v>
      </c>
      <c r="B14" s="23"/>
      <c r="C14" s="23"/>
      <c r="D14" s="1"/>
      <c r="E14" s="1"/>
      <c r="F14" s="1"/>
      <c r="G14" s="1"/>
      <c r="H14" s="1"/>
    </row>
    <row r="15" spans="1:8" s="21" customFormat="1" ht="12.75" outlineLevel="1">
      <c r="A15" s="24" t="s">
        <v>102</v>
      </c>
      <c r="B15" s="25"/>
      <c r="C15" s="25"/>
      <c r="D15" s="1"/>
      <c r="E15" s="1"/>
      <c r="F15" s="1"/>
      <c r="G15" s="1"/>
      <c r="H15" s="1"/>
    </row>
    <row r="17" spans="1:8" ht="12.75">
      <c r="A17" s="13" t="s">
        <v>104</v>
      </c>
      <c r="B17" s="102"/>
      <c r="C17" s="20"/>
      <c r="D17" s="20">
        <f>SUM(D5,D9,D13)</f>
        <v>0</v>
      </c>
      <c r="E17" s="20">
        <f>SUM(E5,E9,E13)</f>
        <v>0</v>
      </c>
      <c r="F17" s="20">
        <f>SUM(F5,F9,F13)</f>
        <v>0</v>
      </c>
      <c r="G17" s="20">
        <f>SUM(G5,G9,G13)</f>
        <v>0</v>
      </c>
      <c r="H17" s="20">
        <f>SUM(H5,H9,H13)</f>
        <v>0</v>
      </c>
    </row>
    <row r="21" ht="12.75">
      <c r="A21" s="12" t="s">
        <v>136</v>
      </c>
    </row>
    <row r="22" ht="12.75">
      <c r="A22" s="12" t="s">
        <v>137</v>
      </c>
    </row>
    <row r="23" ht="12.75">
      <c r="A23" s="12" t="s">
        <v>138</v>
      </c>
    </row>
    <row r="25" spans="1:8" ht="12.75">
      <c r="A25" s="108" t="s">
        <v>30</v>
      </c>
      <c r="B25" s="102"/>
      <c r="C25" s="20"/>
      <c r="D25" s="103">
        <f>SUM(D6,D10,D14)</f>
        <v>0</v>
      </c>
      <c r="E25" s="103">
        <f>SUM(E6,E10,E14)</f>
        <v>0</v>
      </c>
      <c r="F25" s="103">
        <f>SUM(F6,F10,F14)</f>
        <v>0</v>
      </c>
      <c r="G25" s="103">
        <f>SUM(G6,G10,G14)</f>
        <v>0</v>
      </c>
      <c r="H25" s="103">
        <f>SUM(H6,H10,H14)</f>
        <v>0</v>
      </c>
    </row>
    <row r="26" spans="1:8" ht="12.75">
      <c r="A26" s="24" t="s">
        <v>103</v>
      </c>
      <c r="D26" s="104" t="e">
        <f>D7*D6/(SUM(D6,D10,D14))+D11*D10/(SUM(D6,D10,D14))+D15*D14/(SUM(D6,D10,D14))</f>
        <v>#DIV/0!</v>
      </c>
      <c r="E26" s="104" t="e">
        <f>E7*E6/(SUM(E6,E10,E14))+E11*E10/(SUM(E6,E10,E14))+E15*E14/(SUM(E6,E10,E14))</f>
        <v>#DIV/0!</v>
      </c>
      <c r="F26" s="104" t="e">
        <f>F7*F6/(SUM(F6,F10,F14))+F11*F10/(SUM(F6,F10,F14))+F15*F14/(SUM(F6,F10,F14))</f>
        <v>#DIV/0!</v>
      </c>
      <c r="G26" s="104" t="e">
        <f>G7*G6/(SUM(G6,G10,G14))+G11*G10/(SUM(G6,G10,G14))+G15*G14/(SUM(G6,G10,G14))</f>
        <v>#DIV/0!</v>
      </c>
      <c r="H26" s="104" t="e">
        <f>H7*H6/(SUM(H6,H10,H14))+H11*H10/(SUM(H6,H10,H14))+H15*H14/(SUM(H6,H10,H14))</f>
        <v>#DIV/0!</v>
      </c>
    </row>
    <row r="27" spans="1:8" ht="12.75">
      <c r="A27" s="13" t="s">
        <v>105</v>
      </c>
      <c r="B27" s="102"/>
      <c r="C27" s="20"/>
      <c r="D27" s="20" t="e">
        <f>D25*D26</f>
        <v>#DIV/0!</v>
      </c>
      <c r="E27" s="20" t="e">
        <f>E25*E26</f>
        <v>#DIV/0!</v>
      </c>
      <c r="F27" s="20" t="e">
        <f>F25*F26</f>
        <v>#DIV/0!</v>
      </c>
      <c r="G27" s="20" t="e">
        <f>G25*G26</f>
        <v>#DIV/0!</v>
      </c>
      <c r="H27" s="20" t="e">
        <f>H25*H26</f>
        <v>#DIV/0!</v>
      </c>
    </row>
    <row r="29" spans="4:8" ht="12.75">
      <c r="D29" s="12" t="e">
        <f>D17=D27</f>
        <v>#DIV/0!</v>
      </c>
      <c r="E29" s="12" t="e">
        <f>E17=E27</f>
        <v>#DIV/0!</v>
      </c>
      <c r="F29" s="12" t="e">
        <f>F17=F27</f>
        <v>#DIV/0!</v>
      </c>
      <c r="G29" s="12" t="e">
        <f>G17=G27</f>
        <v>#DIV/0!</v>
      </c>
      <c r="H29" s="12" t="e">
        <f>H17=H27</f>
        <v>#DIV/0!</v>
      </c>
    </row>
    <row r="30" ht="12.75">
      <c r="B30" s="112" t="s">
        <v>197</v>
      </c>
    </row>
    <row r="31" spans="2:3" ht="12.75">
      <c r="B31" s="156">
        <v>0.15</v>
      </c>
      <c r="C31" s="12" t="s">
        <v>198</v>
      </c>
    </row>
    <row r="32" spans="1:3" ht="12.75">
      <c r="A32" s="99"/>
      <c r="B32" s="112">
        <f>(1-0.15)*(6*30)</f>
        <v>153</v>
      </c>
      <c r="C32" s="12" t="s">
        <v>200</v>
      </c>
    </row>
    <row r="34" spans="1:8" ht="12.75">
      <c r="A34" s="32" t="s">
        <v>179</v>
      </c>
      <c r="E34" s="12" t="s">
        <v>189</v>
      </c>
      <c r="H34" s="155"/>
    </row>
    <row r="35" spans="1:5" ht="12.75">
      <c r="A35" s="32" t="s">
        <v>180</v>
      </c>
      <c r="E35" s="12" t="s">
        <v>222</v>
      </c>
    </row>
    <row r="36" ht="12.75">
      <c r="A36" s="32" t="s">
        <v>181</v>
      </c>
    </row>
    <row r="37" ht="12.75">
      <c r="A37" s="32" t="s">
        <v>182</v>
      </c>
    </row>
    <row r="38" ht="12.75">
      <c r="A38" s="32" t="s">
        <v>183</v>
      </c>
    </row>
    <row r="39" spans="1:7" ht="12.75">
      <c r="A39" s="32" t="s">
        <v>184</v>
      </c>
      <c r="E39" s="99"/>
      <c r="F39" s="52"/>
      <c r="G39" s="12" t="s">
        <v>190</v>
      </c>
    </row>
    <row r="40" ht="12.75">
      <c r="A40" s="32" t="s">
        <v>185</v>
      </c>
    </row>
    <row r="41" spans="1:7" ht="12.75">
      <c r="A41" s="32" t="s">
        <v>186</v>
      </c>
      <c r="F41" s="12" t="s">
        <v>191</v>
      </c>
      <c r="G41" s="12" t="s">
        <v>201</v>
      </c>
    </row>
    <row r="42" spans="1:7" ht="12.75">
      <c r="A42" s="32" t="s">
        <v>187</v>
      </c>
      <c r="F42" s="12" t="s">
        <v>191</v>
      </c>
      <c r="G42" s="12" t="s">
        <v>194</v>
      </c>
    </row>
    <row r="43" spans="1:7" ht="12.75">
      <c r="A43" s="32" t="s">
        <v>188</v>
      </c>
      <c r="F43" s="12" t="s">
        <v>191</v>
      </c>
      <c r="G43" s="12" t="s">
        <v>196</v>
      </c>
    </row>
    <row r="44" ht="12.75">
      <c r="F44" s="12" t="s">
        <v>192</v>
      </c>
    </row>
    <row r="45" ht="12.75">
      <c r="F45" s="12" t="s">
        <v>193</v>
      </c>
    </row>
    <row r="46" ht="12.75">
      <c r="F46" s="12" t="s">
        <v>195</v>
      </c>
    </row>
    <row r="47" ht="12.75">
      <c r="E47" s="12" t="s">
        <v>218</v>
      </c>
    </row>
    <row r="48" ht="12.75">
      <c r="E48" s="12" t="s">
        <v>202</v>
      </c>
    </row>
  </sheetData>
  <sheetProtection/>
  <printOptions/>
  <pageMargins left="0.7874015748031497" right="0.7874015748031497" top="0.984251968503937" bottom="0.984251968503937" header="0.5118110236220472" footer="0.5118110236220472"/>
  <pageSetup fitToHeight="1" fitToWidth="1" orientation="landscape" paperSize="9" scale="68" r:id="rId1"/>
</worksheet>
</file>

<file path=xl/worksheets/sheet6.xml><?xml version="1.0" encoding="utf-8"?>
<worksheet xmlns="http://schemas.openxmlformats.org/spreadsheetml/2006/main" xmlns:r="http://schemas.openxmlformats.org/officeDocument/2006/relationships">
  <sheetPr>
    <tabColor indexed="57"/>
    <outlinePr summaryBelow="0"/>
    <pageSetUpPr fitToPage="1"/>
  </sheetPr>
  <dimension ref="A2:H60"/>
  <sheetViews>
    <sheetView zoomScale="65" zoomScaleNormal="65" zoomScalePageLayoutView="0" workbookViewId="0" topLeftCell="A1">
      <selection activeCell="J57" sqref="J57"/>
    </sheetView>
  </sheetViews>
  <sheetFormatPr defaultColWidth="9.140625" defaultRowHeight="12.75" customHeight="1" outlineLevelRow="1"/>
  <cols>
    <col min="1" max="1" width="58.7109375" style="112" customWidth="1"/>
    <col min="2" max="2" width="10.421875" style="112" customWidth="1"/>
    <col min="3" max="8" width="11.7109375" style="112" customWidth="1"/>
    <col min="9" max="16384" width="9.140625" style="112" customWidth="1"/>
  </cols>
  <sheetData>
    <row r="2" spans="1:8" ht="15">
      <c r="A2" s="111" t="s">
        <v>134</v>
      </c>
      <c r="C2" s="113"/>
      <c r="D2" s="114" t="s">
        <v>0</v>
      </c>
      <c r="E2" s="114"/>
      <c r="F2" s="114"/>
      <c r="G2" s="114"/>
      <c r="H2" s="114"/>
    </row>
    <row r="3" spans="1:8" ht="13.5" thickBot="1">
      <c r="A3" s="115" t="s">
        <v>106</v>
      </c>
      <c r="B3" s="116"/>
      <c r="C3" s="116" t="s">
        <v>107</v>
      </c>
      <c r="D3" s="116" t="s">
        <v>108</v>
      </c>
      <c r="E3" s="116" t="s">
        <v>109</v>
      </c>
      <c r="F3" s="116" t="s">
        <v>110</v>
      </c>
      <c r="G3" s="116" t="s">
        <v>111</v>
      </c>
      <c r="H3" s="116" t="s">
        <v>112</v>
      </c>
    </row>
    <row r="5" spans="1:8" ht="12.75" customHeight="1">
      <c r="A5" s="117" t="s">
        <v>135</v>
      </c>
      <c r="B5" s="118"/>
      <c r="C5" s="119"/>
      <c r="D5" s="119">
        <f>SUM(D7,D19,D28)</f>
        <v>0</v>
      </c>
      <c r="E5" s="119">
        <f>SUM(E7,E19,E28)</f>
        <v>0</v>
      </c>
      <c r="F5" s="119">
        <f>SUM(F7,F19,F28)</f>
        <v>0</v>
      </c>
      <c r="G5" s="119">
        <f>SUM(G7,G19,G28)</f>
        <v>0</v>
      </c>
      <c r="H5" s="119">
        <f>SUM(H7,H19,H28)</f>
        <v>0</v>
      </c>
    </row>
    <row r="7" spans="1:8" ht="12.75" customHeight="1">
      <c r="A7" s="117" t="s">
        <v>128</v>
      </c>
      <c r="B7" s="118"/>
      <c r="C7" s="118"/>
      <c r="D7" s="118">
        <f>SUM(D8:D17)</f>
        <v>0</v>
      </c>
      <c r="E7" s="118">
        <f>SUM(E8:E17)</f>
        <v>0</v>
      </c>
      <c r="F7" s="118">
        <f>SUM(F8:F17)</f>
        <v>0</v>
      </c>
      <c r="G7" s="118">
        <f>SUM(G8:G17)</f>
        <v>0</v>
      </c>
      <c r="H7" s="118">
        <f>SUM(H8:H17)</f>
        <v>0</v>
      </c>
    </row>
    <row r="8" spans="1:8" ht="12.75" customHeight="1" outlineLevel="1">
      <c r="A8" s="120" t="s">
        <v>113</v>
      </c>
      <c r="B8" s="121"/>
      <c r="D8" s="110"/>
      <c r="E8" s="110"/>
      <c r="F8" s="110"/>
      <c r="G8" s="110"/>
      <c r="H8" s="110"/>
    </row>
    <row r="9" spans="1:8" ht="12.75" customHeight="1" outlineLevel="1">
      <c r="A9" s="120" t="s">
        <v>114</v>
      </c>
      <c r="B9" s="122"/>
      <c r="D9" s="110"/>
      <c r="E9" s="110"/>
      <c r="F9" s="110"/>
      <c r="G9" s="110"/>
      <c r="H9" s="110"/>
    </row>
    <row r="10" spans="1:8" ht="12.75" customHeight="1" outlineLevel="1">
      <c r="A10" s="120" t="s">
        <v>115</v>
      </c>
      <c r="B10" s="122"/>
      <c r="D10" s="110"/>
      <c r="E10" s="110"/>
      <c r="F10" s="110"/>
      <c r="G10" s="110"/>
      <c r="H10" s="110"/>
    </row>
    <row r="11" spans="1:8" ht="12.75" customHeight="1" outlineLevel="1">
      <c r="A11" s="120" t="s">
        <v>116</v>
      </c>
      <c r="B11" s="122"/>
      <c r="D11" s="110"/>
      <c r="E11" s="110"/>
      <c r="F11" s="110"/>
      <c r="G11" s="110"/>
      <c r="H11" s="110"/>
    </row>
    <row r="12" spans="1:8" ht="12.75" customHeight="1" outlineLevel="1">
      <c r="A12" s="120" t="s">
        <v>117</v>
      </c>
      <c r="B12" s="122"/>
      <c r="D12" s="110"/>
      <c r="E12" s="110"/>
      <c r="F12" s="110"/>
      <c r="G12" s="110"/>
      <c r="H12" s="110"/>
    </row>
    <row r="13" spans="1:8" ht="12.75" customHeight="1" outlineLevel="1">
      <c r="A13" s="120" t="s">
        <v>118</v>
      </c>
      <c r="B13" s="122"/>
      <c r="D13" s="110"/>
      <c r="E13" s="110"/>
      <c r="F13" s="110"/>
      <c r="G13" s="110"/>
      <c r="H13" s="110"/>
    </row>
    <row r="14" spans="1:8" ht="12.75" customHeight="1" outlineLevel="1">
      <c r="A14" s="120" t="s">
        <v>119</v>
      </c>
      <c r="B14" s="122"/>
      <c r="D14" s="110"/>
      <c r="E14" s="110"/>
      <c r="F14" s="110"/>
      <c r="G14" s="110"/>
      <c r="H14" s="110"/>
    </row>
    <row r="15" spans="1:8" ht="12.75" customHeight="1" outlineLevel="1">
      <c r="A15" s="120" t="s">
        <v>120</v>
      </c>
      <c r="B15" s="122"/>
      <c r="D15" s="110"/>
      <c r="E15" s="110"/>
      <c r="F15" s="110"/>
      <c r="G15" s="110"/>
      <c r="H15" s="110"/>
    </row>
    <row r="16" spans="1:8" ht="12.75" customHeight="1" outlineLevel="1">
      <c r="A16" s="120" t="s">
        <v>151</v>
      </c>
      <c r="B16" s="122"/>
      <c r="D16" s="110"/>
      <c r="E16" s="110"/>
      <c r="F16" s="110"/>
      <c r="G16" s="110"/>
      <c r="H16" s="110"/>
    </row>
    <row r="17" spans="1:8" ht="12.75" customHeight="1" outlineLevel="1">
      <c r="A17" s="120" t="s">
        <v>121</v>
      </c>
      <c r="B17" s="122"/>
      <c r="D17" s="110"/>
      <c r="E17" s="110"/>
      <c r="F17" s="110"/>
      <c r="G17" s="110"/>
      <c r="H17" s="110"/>
    </row>
    <row r="19" spans="1:8" ht="12.75" customHeight="1">
      <c r="A19" s="117" t="s">
        <v>129</v>
      </c>
      <c r="B19" s="118"/>
      <c r="C19" s="118"/>
      <c r="D19" s="118">
        <f>SUM(D20:D26)</f>
        <v>0</v>
      </c>
      <c r="E19" s="118">
        <f>SUM(E20:E26)</f>
        <v>0</v>
      </c>
      <c r="F19" s="118">
        <f>SUM(F20:F26)</f>
        <v>0</v>
      </c>
      <c r="G19" s="118">
        <f>SUM(G20:G26)</f>
        <v>0</v>
      </c>
      <c r="H19" s="118">
        <f>SUM(H20:H26)</f>
        <v>0</v>
      </c>
    </row>
    <row r="20" spans="1:8" ht="12.75" customHeight="1" outlineLevel="1">
      <c r="A20" s="123" t="s">
        <v>122</v>
      </c>
      <c r="D20" s="110"/>
      <c r="E20" s="110"/>
      <c r="F20" s="110"/>
      <c r="G20" s="110"/>
      <c r="H20" s="110"/>
    </row>
    <row r="21" spans="1:8" ht="12.75" customHeight="1" outlineLevel="1">
      <c r="A21" s="123" t="s">
        <v>123</v>
      </c>
      <c r="D21" s="110"/>
      <c r="E21" s="110"/>
      <c r="F21" s="110"/>
      <c r="G21" s="110"/>
      <c r="H21" s="110"/>
    </row>
    <row r="22" spans="1:8" ht="12.75" customHeight="1" outlineLevel="1">
      <c r="A22" s="123" t="s">
        <v>124</v>
      </c>
      <c r="D22" s="110"/>
      <c r="E22" s="110"/>
      <c r="F22" s="110"/>
      <c r="G22" s="110"/>
      <c r="H22" s="110"/>
    </row>
    <row r="23" spans="1:8" ht="12.75" customHeight="1" outlineLevel="1">
      <c r="A23" s="123" t="s">
        <v>125</v>
      </c>
      <c r="D23" s="110"/>
      <c r="E23" s="110"/>
      <c r="F23" s="110"/>
      <c r="G23" s="110"/>
      <c r="H23" s="110"/>
    </row>
    <row r="24" spans="1:8" ht="12.75" customHeight="1" outlineLevel="1">
      <c r="A24" s="123" t="s">
        <v>126</v>
      </c>
      <c r="D24" s="110"/>
      <c r="E24" s="110"/>
      <c r="F24" s="110"/>
      <c r="G24" s="110"/>
      <c r="H24" s="110"/>
    </row>
    <row r="25" spans="1:8" ht="12.75" customHeight="1" outlineLevel="1">
      <c r="A25" s="123" t="s">
        <v>150</v>
      </c>
      <c r="D25" s="110"/>
      <c r="E25" s="110"/>
      <c r="F25" s="110"/>
      <c r="G25" s="110"/>
      <c r="H25" s="110"/>
    </row>
    <row r="26" spans="1:8" ht="12.75" customHeight="1" outlineLevel="1">
      <c r="A26" s="123" t="s">
        <v>127</v>
      </c>
      <c r="D26" s="110"/>
      <c r="E26" s="110"/>
      <c r="F26" s="110"/>
      <c r="G26" s="110"/>
      <c r="H26" s="110"/>
    </row>
    <row r="27" ht="12.75" customHeight="1">
      <c r="A27" s="123"/>
    </row>
    <row r="28" spans="1:8" ht="12.75" customHeight="1">
      <c r="A28" s="117" t="s">
        <v>130</v>
      </c>
      <c r="B28" s="118"/>
      <c r="C28" s="118"/>
      <c r="D28" s="118">
        <f>D40</f>
        <v>0</v>
      </c>
      <c r="E28" s="118">
        <f>E40</f>
        <v>0</v>
      </c>
      <c r="F28" s="118">
        <f>F40</f>
        <v>0</v>
      </c>
      <c r="G28" s="118">
        <f>G40</f>
        <v>0</v>
      </c>
      <c r="H28" s="118">
        <f>H40</f>
        <v>0</v>
      </c>
    </row>
    <row r="29" ht="12.75" customHeight="1" outlineLevel="1"/>
    <row r="30" spans="1:8" ht="12.75" customHeight="1" outlineLevel="1">
      <c r="A30" s="124" t="s">
        <v>131</v>
      </c>
      <c r="B30" s="118"/>
      <c r="C30" s="119"/>
      <c r="D30" s="119"/>
      <c r="E30" s="119"/>
      <c r="F30" s="119"/>
      <c r="G30" s="119"/>
      <c r="H30" s="119"/>
    </row>
    <row r="31" spans="1:8" ht="12.75" customHeight="1" outlineLevel="1">
      <c r="A31" s="123" t="s">
        <v>139</v>
      </c>
      <c r="D31" s="110">
        <v>0</v>
      </c>
      <c r="E31" s="110">
        <v>0</v>
      </c>
      <c r="F31" s="110">
        <v>0</v>
      </c>
      <c r="G31" s="110">
        <v>0</v>
      </c>
      <c r="H31" s="110">
        <v>0</v>
      </c>
    </row>
    <row r="32" spans="1:8" ht="12.75" customHeight="1" outlineLevel="1">
      <c r="A32" s="123" t="s">
        <v>140</v>
      </c>
      <c r="D32" s="110">
        <v>0</v>
      </c>
      <c r="E32" s="110">
        <v>0</v>
      </c>
      <c r="F32" s="110">
        <v>0</v>
      </c>
      <c r="G32" s="110">
        <v>0</v>
      </c>
      <c r="H32" s="110">
        <v>0</v>
      </c>
    </row>
    <row r="33" spans="1:8" ht="12.75" customHeight="1" outlineLevel="1">
      <c r="A33" s="123" t="s">
        <v>141</v>
      </c>
      <c r="D33" s="110">
        <v>0</v>
      </c>
      <c r="E33" s="110">
        <v>0</v>
      </c>
      <c r="F33" s="110">
        <v>0</v>
      </c>
      <c r="G33" s="110">
        <v>0</v>
      </c>
      <c r="H33" s="110">
        <v>0</v>
      </c>
    </row>
    <row r="34" ht="12.75" customHeight="1" outlineLevel="1">
      <c r="A34" s="123"/>
    </row>
    <row r="35" spans="1:8" ht="12.75" customHeight="1" outlineLevel="1">
      <c r="A35" s="124" t="s">
        <v>132</v>
      </c>
      <c r="B35" s="118"/>
      <c r="C35" s="119"/>
      <c r="D35" s="119"/>
      <c r="E35" s="119"/>
      <c r="F35" s="119"/>
      <c r="G35" s="119"/>
      <c r="H35" s="119"/>
    </row>
    <row r="36" spans="1:8" ht="12.75" customHeight="1" outlineLevel="1">
      <c r="A36" s="123" t="s">
        <v>139</v>
      </c>
      <c r="B36" s="122"/>
      <c r="D36" s="110">
        <v>0</v>
      </c>
      <c r="E36" s="110">
        <v>0</v>
      </c>
      <c r="F36" s="110">
        <v>0</v>
      </c>
      <c r="G36" s="110">
        <v>0</v>
      </c>
      <c r="H36" s="110">
        <v>0</v>
      </c>
    </row>
    <row r="37" spans="1:8" ht="12.75" customHeight="1" outlineLevel="1">
      <c r="A37" s="123" t="s">
        <v>140</v>
      </c>
      <c r="B37" s="122"/>
      <c r="D37" s="110"/>
      <c r="E37" s="110">
        <v>0</v>
      </c>
      <c r="F37" s="110">
        <v>0</v>
      </c>
      <c r="G37" s="110">
        <v>0</v>
      </c>
      <c r="H37" s="110">
        <v>0</v>
      </c>
    </row>
    <row r="38" spans="1:8" ht="12.75" customHeight="1" outlineLevel="1">
      <c r="A38" s="123" t="s">
        <v>141</v>
      </c>
      <c r="B38" s="122"/>
      <c r="D38" s="110">
        <f>sprzedaż!D15/2</f>
        <v>0</v>
      </c>
      <c r="E38" s="110">
        <f>sprzedaż!E15/2</f>
        <v>0</v>
      </c>
      <c r="F38" s="110">
        <f>sprzedaż!F15/2</f>
        <v>0</v>
      </c>
      <c r="G38" s="110">
        <f>sprzedaż!G15/2</f>
        <v>0</v>
      </c>
      <c r="H38" s="110">
        <f>sprzedaż!H15/2</f>
        <v>0</v>
      </c>
    </row>
    <row r="39" spans="1:8" ht="12.75" customHeight="1" outlineLevel="1">
      <c r="A39" s="123"/>
      <c r="B39" s="122"/>
      <c r="C39" s="122"/>
      <c r="D39" s="122"/>
      <c r="E39" s="122"/>
      <c r="F39" s="122"/>
      <c r="G39" s="122"/>
      <c r="H39" s="122"/>
    </row>
    <row r="40" spans="1:8" ht="12.75" customHeight="1" outlineLevel="1">
      <c r="A40" s="124" t="s">
        <v>133</v>
      </c>
      <c r="B40" s="118"/>
      <c r="C40" s="125"/>
      <c r="D40" s="125">
        <f>SUM(D41:D43)</f>
        <v>0</v>
      </c>
      <c r="E40" s="125">
        <f>SUM(E41:E43)</f>
        <v>0</v>
      </c>
      <c r="F40" s="125">
        <f>SUM(F41:F43)</f>
        <v>0</v>
      </c>
      <c r="G40" s="125">
        <f>SUM(G41:G43)</f>
        <v>0</v>
      </c>
      <c r="H40" s="125">
        <f>SUM(H41:H43)</f>
        <v>0</v>
      </c>
    </row>
    <row r="41" spans="1:8" ht="12.75" customHeight="1" outlineLevel="1">
      <c r="A41" s="123" t="s">
        <v>139</v>
      </c>
      <c r="B41" s="122"/>
      <c r="C41" s="126"/>
      <c r="D41" s="126">
        <f>(D31+D36)*sprzedaż!D6</f>
        <v>0</v>
      </c>
      <c r="E41" s="126">
        <f>(E31+E36)*sprzedaż!E6</f>
        <v>0</v>
      </c>
      <c r="F41" s="126">
        <f>(F31+F36)*sprzedaż!F6</f>
        <v>0</v>
      </c>
      <c r="G41" s="126">
        <f>(G31+G36)*sprzedaż!G6</f>
        <v>0</v>
      </c>
      <c r="H41" s="126">
        <f>(H31+H36)*sprzedaż!H6</f>
        <v>0</v>
      </c>
    </row>
    <row r="42" spans="1:8" ht="12.75" customHeight="1" outlineLevel="1">
      <c r="A42" s="123" t="s">
        <v>140</v>
      </c>
      <c r="B42" s="122"/>
      <c r="C42" s="126"/>
      <c r="D42" s="126">
        <f>(D32+D37)*sprzedaż!D10</f>
        <v>0</v>
      </c>
      <c r="E42" s="126">
        <f>(E32+E37)*sprzedaż!E10</f>
        <v>0</v>
      </c>
      <c r="F42" s="126">
        <f>(F32+F37)*sprzedaż!F10</f>
        <v>0</v>
      </c>
      <c r="G42" s="126">
        <f>(G32+G37)*sprzedaż!G10</f>
        <v>0</v>
      </c>
      <c r="H42" s="126">
        <f>(H32+H37)*sprzedaż!H10</f>
        <v>0</v>
      </c>
    </row>
    <row r="43" spans="1:8" ht="12.75" customHeight="1" outlineLevel="1">
      <c r="A43" s="123" t="s">
        <v>141</v>
      </c>
      <c r="B43" s="122"/>
      <c r="C43" s="126"/>
      <c r="D43" s="126">
        <f>(D33+D38)*sprzedaż!D14</f>
        <v>0</v>
      </c>
      <c r="E43" s="126">
        <f>(E33+E38)*sprzedaż!E14</f>
        <v>0</v>
      </c>
      <c r="F43" s="126">
        <f>(F33+F38)*sprzedaż!F14</f>
        <v>0</v>
      </c>
      <c r="G43" s="126">
        <f>(G33+G38)*sprzedaż!G14</f>
        <v>0</v>
      </c>
      <c r="H43" s="126">
        <f>(H33+H38)*sprzedaż!H14</f>
        <v>0</v>
      </c>
    </row>
    <row r="47" spans="1:6" ht="12.75" customHeight="1">
      <c r="A47" s="158" t="s">
        <v>212</v>
      </c>
      <c r="B47" s="157" t="s">
        <v>205</v>
      </c>
      <c r="C47" s="157" t="s">
        <v>206</v>
      </c>
      <c r="D47" s="157" t="s">
        <v>207</v>
      </c>
      <c r="E47" s="157" t="s">
        <v>208</v>
      </c>
      <c r="F47" s="157" t="s">
        <v>209</v>
      </c>
    </row>
    <row r="48" ht="12.75" customHeight="1">
      <c r="A48" s="123" t="s">
        <v>214</v>
      </c>
    </row>
    <row r="49" ht="12.75" customHeight="1">
      <c r="A49" s="123" t="s">
        <v>178</v>
      </c>
    </row>
    <row r="50" ht="12.75" customHeight="1">
      <c r="A50" s="123" t="s">
        <v>211</v>
      </c>
    </row>
    <row r="51" ht="12.75" customHeight="1">
      <c r="A51" s="158" t="s">
        <v>210</v>
      </c>
    </row>
    <row r="52" ht="12.75" customHeight="1">
      <c r="A52" s="123" t="s">
        <v>215</v>
      </c>
    </row>
    <row r="53" ht="12.75" customHeight="1">
      <c r="A53" s="123" t="s">
        <v>216</v>
      </c>
    </row>
    <row r="54" ht="12.75" customHeight="1">
      <c r="A54" s="123" t="s">
        <v>217</v>
      </c>
    </row>
    <row r="55" ht="12.75" customHeight="1">
      <c r="A55" s="123" t="s">
        <v>219</v>
      </c>
    </row>
    <row r="56" ht="12.75" customHeight="1">
      <c r="A56" s="123" t="s">
        <v>221</v>
      </c>
    </row>
    <row r="57" ht="12.75" customHeight="1">
      <c r="A57" s="123" t="s">
        <v>221</v>
      </c>
    </row>
    <row r="58" ht="12.75" customHeight="1">
      <c r="A58" s="123" t="s">
        <v>221</v>
      </c>
    </row>
    <row r="60" spans="1:6" ht="12.75" customHeight="1">
      <c r="A60" s="158" t="s">
        <v>213</v>
      </c>
      <c r="B60" s="112">
        <f>SUM(B48:B51)</f>
        <v>0</v>
      </c>
      <c r="C60" s="112">
        <f>SUM(C48:C51)</f>
        <v>0</v>
      </c>
      <c r="D60" s="112">
        <f>SUM(D48:D51)</f>
        <v>0</v>
      </c>
      <c r="E60" s="112">
        <f>SUM(E48:E51)</f>
        <v>0</v>
      </c>
      <c r="F60" s="112">
        <f>SUM(F48:F51)</f>
        <v>0</v>
      </c>
    </row>
  </sheetData>
  <sheetProtection/>
  <printOptions horizontalCentered="1" verticalCentered="1"/>
  <pageMargins left="0.7480314960629921" right="0.7480314960629921" top="1.3779527559055118" bottom="0.984251968503937" header="0.9055118110236221" footer="0.5118110236220472"/>
  <pageSetup fitToHeight="1" fitToWidth="1" horizontalDpi="240" verticalDpi="240" orientation="landscape" paperSize="9" scale="85" r:id="rId2"/>
  <drawing r:id="rId1"/>
</worksheet>
</file>

<file path=xl/worksheets/sheet7.xml><?xml version="1.0" encoding="utf-8"?>
<worksheet xmlns="http://schemas.openxmlformats.org/spreadsheetml/2006/main" xmlns:r="http://schemas.openxmlformats.org/officeDocument/2006/relationships">
  <sheetPr>
    <tabColor indexed="53"/>
    <outlinePr summaryBelow="0"/>
    <pageSetUpPr fitToPage="1"/>
  </sheetPr>
  <dimension ref="A1:M42"/>
  <sheetViews>
    <sheetView zoomScale="75" zoomScaleNormal="75" zoomScalePageLayoutView="0" workbookViewId="0" topLeftCell="A1">
      <selection activeCell="K18" sqref="K18"/>
    </sheetView>
  </sheetViews>
  <sheetFormatPr defaultColWidth="9.140625" defaultRowHeight="12.75" outlineLevelRow="2"/>
  <cols>
    <col min="1" max="1" width="44.7109375" style="12" bestFit="1" customWidth="1"/>
    <col min="2" max="2" width="11.7109375" style="11" bestFit="1" customWidth="1"/>
    <col min="3" max="3" width="13.140625" style="12" bestFit="1" customWidth="1"/>
    <col min="4" max="8" width="11.7109375" style="12" customWidth="1"/>
    <col min="9" max="9" width="7.140625" style="12" customWidth="1"/>
    <col min="10" max="16384" width="9.140625" style="12" customWidth="1"/>
  </cols>
  <sheetData>
    <row r="1" spans="1:11" ht="12.75">
      <c r="A1" s="99"/>
      <c r="K1" s="100" t="s">
        <v>80</v>
      </c>
    </row>
    <row r="2" spans="1:8" ht="15">
      <c r="A2" s="14" t="s">
        <v>32</v>
      </c>
      <c r="C2" s="15"/>
      <c r="D2" s="16" t="s">
        <v>0</v>
      </c>
      <c r="E2" s="16"/>
      <c r="F2" s="16"/>
      <c r="G2" s="16"/>
      <c r="H2" s="16"/>
    </row>
    <row r="3" spans="1:11" ht="13.5" thickBot="1">
      <c r="A3" s="3" t="s">
        <v>1</v>
      </c>
      <c r="B3" s="4"/>
      <c r="C3" s="5" t="s">
        <v>107</v>
      </c>
      <c r="D3" s="5" t="s">
        <v>108</v>
      </c>
      <c r="E3" s="5" t="s">
        <v>109</v>
      </c>
      <c r="F3" s="5" t="s">
        <v>110</v>
      </c>
      <c r="G3" s="5" t="s">
        <v>111</v>
      </c>
      <c r="H3" s="5" t="s">
        <v>112</v>
      </c>
      <c r="K3" s="107"/>
    </row>
    <row r="4" ht="12.75" outlineLevel="1">
      <c r="A4" s="17"/>
    </row>
    <row r="5" spans="1:8" s="21" customFormat="1" ht="12.75" outlineLevel="1">
      <c r="A5" s="18" t="s">
        <v>2</v>
      </c>
      <c r="B5" s="19"/>
      <c r="C5" s="20"/>
      <c r="D5" s="20">
        <f>D6*D7</f>
        <v>100000</v>
      </c>
      <c r="E5" s="20">
        <f>E6*E7</f>
        <v>1000000</v>
      </c>
      <c r="F5" s="20">
        <f>F6*F7</f>
        <v>10000000</v>
      </c>
      <c r="G5" s="20">
        <f>G6*G7</f>
        <v>20000000</v>
      </c>
      <c r="H5" s="20">
        <f>H6*H7</f>
        <v>30000000</v>
      </c>
    </row>
    <row r="6" spans="1:8" ht="12.75" outlineLevel="1">
      <c r="A6" s="22" t="s">
        <v>142</v>
      </c>
      <c r="B6" s="23"/>
      <c r="C6" s="23"/>
      <c r="D6" s="1">
        <v>10</v>
      </c>
      <c r="E6" s="1">
        <v>100</v>
      </c>
      <c r="F6" s="1">
        <v>1000</v>
      </c>
      <c r="G6" s="1">
        <v>2000</v>
      </c>
      <c r="H6" s="1">
        <v>3000</v>
      </c>
    </row>
    <row r="7" spans="1:8" s="21" customFormat="1" ht="12.75" outlineLevel="1">
      <c r="A7" s="24" t="s">
        <v>143</v>
      </c>
      <c r="B7" s="25"/>
      <c r="C7" s="25"/>
      <c r="D7" s="2">
        <v>10000</v>
      </c>
      <c r="E7" s="2">
        <v>10000</v>
      </c>
      <c r="F7" s="2">
        <v>10000</v>
      </c>
      <c r="G7" s="2">
        <v>10000</v>
      </c>
      <c r="H7" s="2">
        <v>10000</v>
      </c>
    </row>
    <row r="8" spans="1:2" s="21" customFormat="1" ht="12.75" outlineLevel="1">
      <c r="A8" s="17"/>
      <c r="B8" s="25"/>
    </row>
    <row r="9" spans="1:8" s="21" customFormat="1" ht="12.75" outlineLevel="1">
      <c r="A9" s="18" t="s">
        <v>3</v>
      </c>
      <c r="B9" s="19"/>
      <c r="C9" s="26"/>
      <c r="D9" s="26">
        <f>D6*D10</f>
        <v>90000</v>
      </c>
      <c r="E9" s="26">
        <f>E6*E10</f>
        <v>900000</v>
      </c>
      <c r="F9" s="26">
        <f>F6*F10</f>
        <v>9000000</v>
      </c>
      <c r="G9" s="26">
        <f>G6*G10</f>
        <v>18000000</v>
      </c>
      <c r="H9" s="26">
        <f>H6*H10</f>
        <v>27000000</v>
      </c>
    </row>
    <row r="10" spans="1:8" s="21" customFormat="1" ht="12.75" outlineLevel="1">
      <c r="A10" s="24" t="s">
        <v>4</v>
      </c>
      <c r="B10" s="6">
        <v>0.1</v>
      </c>
      <c r="D10" s="27">
        <f>D7*(1-$B$10)</f>
        <v>9000</v>
      </c>
      <c r="E10" s="27">
        <f>E7*(1-$B$10)</f>
        <v>9000</v>
      </c>
      <c r="F10" s="27">
        <f>F7*(1-$B$10)</f>
        <v>9000</v>
      </c>
      <c r="G10" s="27">
        <f>G7*(1-$B$10)</f>
        <v>9000</v>
      </c>
      <c r="H10" s="27">
        <f>H7*(1-$B$10)</f>
        <v>9000</v>
      </c>
    </row>
    <row r="11" spans="1:8" s="21" customFormat="1" ht="12.75" outlineLevel="1">
      <c r="A11" s="24"/>
      <c r="B11" s="28"/>
      <c r="C11" s="29"/>
      <c r="D11" s="29"/>
      <c r="E11" s="29"/>
      <c r="F11" s="29"/>
      <c r="G11" s="29"/>
      <c r="H11" s="29"/>
    </row>
    <row r="12" spans="1:8" s="21" customFormat="1" ht="12.75" outlineLevel="1">
      <c r="A12" s="18" t="s">
        <v>5</v>
      </c>
      <c r="B12" s="19"/>
      <c r="C12" s="20"/>
      <c r="D12" s="20">
        <f>D5-D9</f>
        <v>10000</v>
      </c>
      <c r="E12" s="20">
        <f>E5-E9</f>
        <v>100000</v>
      </c>
      <c r="F12" s="20">
        <f>F5-F9</f>
        <v>1000000</v>
      </c>
      <c r="G12" s="20">
        <f>G5-G9</f>
        <v>2000000</v>
      </c>
      <c r="H12" s="20">
        <f>H5-H9</f>
        <v>3000000</v>
      </c>
    </row>
    <row r="13" spans="1:8" s="21" customFormat="1" ht="12.75" outlineLevel="1">
      <c r="A13" s="30" t="s">
        <v>6</v>
      </c>
      <c r="B13" s="25"/>
      <c r="D13" s="21">
        <f>-(C37+D37)/2*$B$36</f>
        <v>0</v>
      </c>
      <c r="E13" s="21">
        <f>-(D37+E37)/2*$B$36</f>
        <v>0</v>
      </c>
      <c r="F13" s="21">
        <f>-(E37+F37)/2*$B$36</f>
        <v>0</v>
      </c>
      <c r="G13" s="21">
        <f>-(F37+G37)/2*$B$36</f>
        <v>0</v>
      </c>
      <c r="H13" s="21">
        <f>-(G37+H37)/2*$B$36</f>
        <v>0</v>
      </c>
    </row>
    <row r="14" spans="1:8" s="21" customFormat="1" ht="12.75" outlineLevel="1">
      <c r="A14" s="30" t="s">
        <v>7</v>
      </c>
      <c r="B14" s="6">
        <v>0.19</v>
      </c>
      <c r="D14" s="21">
        <f>IF(D12&lt;0,0,-D12*$B$14)</f>
        <v>-1900</v>
      </c>
      <c r="E14" s="21">
        <f>IF(E12&lt;0,0,-E12*$B$14)</f>
        <v>-19000</v>
      </c>
      <c r="F14" s="21">
        <f>IF(F12&lt;0,0,-F12*$B$14)</f>
        <v>-190000</v>
      </c>
      <c r="G14" s="21">
        <f>IF(G12&lt;0,0,-G12*$B$14)</f>
        <v>-380000</v>
      </c>
      <c r="H14" s="21">
        <f>IF(H12&lt;0,0,-H12*$B$14)</f>
        <v>-570000</v>
      </c>
    </row>
    <row r="15" spans="1:8" ht="12.75">
      <c r="A15" s="31" t="s">
        <v>8</v>
      </c>
      <c r="B15" s="19"/>
      <c r="C15" s="26"/>
      <c r="D15" s="26">
        <f>SUM(D12:D14)</f>
        <v>8100</v>
      </c>
      <c r="E15" s="26">
        <f>SUM(E12:E14)</f>
        <v>81000</v>
      </c>
      <c r="F15" s="26">
        <f>SUM(F12:F14)</f>
        <v>810000</v>
      </c>
      <c r="G15" s="26">
        <f>SUM(G12:G14)</f>
        <v>1620000</v>
      </c>
      <c r="H15" s="26">
        <f>SUM(H12:H14)</f>
        <v>2430000</v>
      </c>
    </row>
    <row r="16" spans="1:8" ht="12.75">
      <c r="A16" s="32" t="s">
        <v>9</v>
      </c>
      <c r="B16" s="33"/>
      <c r="C16" s="34"/>
      <c r="D16" s="34">
        <f>C16+D15</f>
        <v>8100</v>
      </c>
      <c r="E16" s="34">
        <f>D16+E15</f>
        <v>89100</v>
      </c>
      <c r="F16" s="34">
        <f>E16+F15</f>
        <v>899100</v>
      </c>
      <c r="G16" s="34">
        <f>F16+G15</f>
        <v>2519100</v>
      </c>
      <c r="H16" s="34">
        <f>G16+H15</f>
        <v>4949100</v>
      </c>
    </row>
    <row r="17" spans="1:8" ht="12.75">
      <c r="A17" s="30"/>
      <c r="B17" s="35"/>
      <c r="C17" s="36"/>
      <c r="D17" s="36"/>
      <c r="E17" s="36"/>
      <c r="F17" s="36"/>
      <c r="G17" s="36"/>
      <c r="H17" s="36"/>
    </row>
    <row r="18" spans="1:8" ht="13.5" thickBot="1">
      <c r="A18" s="3" t="s">
        <v>86</v>
      </c>
      <c r="B18" s="4"/>
      <c r="C18" s="5" t="s">
        <v>107</v>
      </c>
      <c r="D18" s="5" t="s">
        <v>108</v>
      </c>
      <c r="E18" s="5" t="s">
        <v>109</v>
      </c>
      <c r="F18" s="5" t="s">
        <v>110</v>
      </c>
      <c r="G18" s="5" t="s">
        <v>111</v>
      </c>
      <c r="H18" s="5" t="s">
        <v>112</v>
      </c>
    </row>
    <row r="19" spans="1:8" ht="12.75" outlineLevel="1">
      <c r="A19" s="30" t="s">
        <v>10</v>
      </c>
      <c r="B19" s="37"/>
      <c r="C19" s="7">
        <v>8</v>
      </c>
      <c r="D19" s="7">
        <f>$C$19</f>
        <v>8</v>
      </c>
      <c r="E19" s="7">
        <f>$C$19</f>
        <v>8</v>
      </c>
      <c r="F19" s="7">
        <f>$C$19</f>
        <v>8</v>
      </c>
      <c r="G19" s="7">
        <f>$C$19</f>
        <v>8</v>
      </c>
      <c r="H19" s="7">
        <f>$C$19</f>
        <v>8</v>
      </c>
    </row>
    <row r="20" spans="1:8" ht="12.75" outlineLevel="1">
      <c r="A20" s="32" t="s">
        <v>11</v>
      </c>
      <c r="B20" s="38"/>
      <c r="C20" s="38"/>
      <c r="D20" s="7">
        <v>12</v>
      </c>
      <c r="E20" s="7">
        <f>$D$20</f>
        <v>12</v>
      </c>
      <c r="F20" s="7">
        <f>$D$20</f>
        <v>12</v>
      </c>
      <c r="G20" s="7">
        <f>$D$20</f>
        <v>12</v>
      </c>
      <c r="H20" s="7">
        <f>$D$20</f>
        <v>12</v>
      </c>
    </row>
    <row r="21" spans="1:8" ht="12.75" outlineLevel="1">
      <c r="A21" s="32" t="s">
        <v>12</v>
      </c>
      <c r="B21" s="38"/>
      <c r="C21" s="7">
        <v>11</v>
      </c>
      <c r="D21" s="7">
        <f>$C$21</f>
        <v>11</v>
      </c>
      <c r="E21" s="7">
        <f>$C$21</f>
        <v>11</v>
      </c>
      <c r="F21" s="7">
        <f>$C$21</f>
        <v>11</v>
      </c>
      <c r="G21" s="7">
        <f>$C$21</f>
        <v>11</v>
      </c>
      <c r="H21" s="7">
        <f>$C$21</f>
        <v>11</v>
      </c>
    </row>
    <row r="22" spans="1:8" ht="12.75">
      <c r="A22" s="39"/>
      <c r="B22" s="40"/>
      <c r="C22" s="41"/>
      <c r="D22" s="41"/>
      <c r="E22" s="41"/>
      <c r="F22" s="41"/>
      <c r="G22" s="41"/>
      <c r="H22" s="41"/>
    </row>
    <row r="23" spans="3:8" ht="12.75">
      <c r="C23" s="15"/>
      <c r="D23" s="16" t="s">
        <v>0</v>
      </c>
      <c r="E23" s="16"/>
      <c r="F23" s="16"/>
      <c r="G23" s="16"/>
      <c r="H23" s="16"/>
    </row>
    <row r="24" spans="1:8" ht="13.5" thickBot="1">
      <c r="A24" s="3" t="s">
        <v>31</v>
      </c>
      <c r="B24" s="4"/>
      <c r="C24" s="5" t="s">
        <v>107</v>
      </c>
      <c r="D24" s="5" t="s">
        <v>108</v>
      </c>
      <c r="E24" s="5" t="s">
        <v>109</v>
      </c>
      <c r="F24" s="5" t="s">
        <v>110</v>
      </c>
      <c r="G24" s="5" t="s">
        <v>111</v>
      </c>
      <c r="H24" s="5" t="s">
        <v>112</v>
      </c>
    </row>
    <row r="25" spans="1:13" ht="12.75" outlineLevel="1">
      <c r="A25" s="42" t="s">
        <v>13</v>
      </c>
      <c r="B25" s="43"/>
      <c r="C25" s="44"/>
      <c r="D25" s="44">
        <f>SUM(D26:D27)</f>
        <v>8100</v>
      </c>
      <c r="E25" s="44">
        <f>SUM(E26:E27)</f>
        <v>81000</v>
      </c>
      <c r="F25" s="44">
        <f>SUM(F26:F27)</f>
        <v>810000</v>
      </c>
      <c r="G25" s="44">
        <f>SUM(G26:G27)</f>
        <v>1620000</v>
      </c>
      <c r="H25" s="44">
        <f>SUM(H26:H27)</f>
        <v>2430000</v>
      </c>
      <c r="J25" s="143" t="s">
        <v>156</v>
      </c>
      <c r="K25" s="127"/>
      <c r="L25" s="127"/>
      <c r="M25" s="128"/>
    </row>
    <row r="26" spans="1:13" ht="12.75" outlineLevel="1">
      <c r="A26" s="32" t="s">
        <v>5</v>
      </c>
      <c r="B26" s="45"/>
      <c r="C26" s="46"/>
      <c r="D26" s="46">
        <f>D12</f>
        <v>10000</v>
      </c>
      <c r="E26" s="46">
        <f>E12</f>
        <v>100000</v>
      </c>
      <c r="F26" s="46">
        <f>F12</f>
        <v>1000000</v>
      </c>
      <c r="G26" s="46">
        <f>G12</f>
        <v>2000000</v>
      </c>
      <c r="H26" s="46">
        <f>H12</f>
        <v>3000000</v>
      </c>
      <c r="J26" s="132" t="s">
        <v>157</v>
      </c>
      <c r="K26" s="21"/>
      <c r="L26" s="21"/>
      <c r="M26" s="130"/>
    </row>
    <row r="27" spans="1:13" ht="12.75" outlineLevel="1">
      <c r="A27" s="32" t="s">
        <v>7</v>
      </c>
      <c r="B27" s="33"/>
      <c r="C27" s="34"/>
      <c r="D27" s="34">
        <f>D14</f>
        <v>-1900</v>
      </c>
      <c r="E27" s="34">
        <f>E14</f>
        <v>-19000</v>
      </c>
      <c r="F27" s="34">
        <f>F14</f>
        <v>-190000</v>
      </c>
      <c r="G27" s="34">
        <f>G14</f>
        <v>-380000</v>
      </c>
      <c r="H27" s="34">
        <f>H14</f>
        <v>-570000</v>
      </c>
      <c r="J27" s="129" t="s">
        <v>155</v>
      </c>
      <c r="K27" s="21"/>
      <c r="L27" s="21"/>
      <c r="M27" s="130"/>
    </row>
    <row r="28" spans="1:13" ht="12.75" outlineLevel="1">
      <c r="A28" s="30"/>
      <c r="B28" s="47"/>
      <c r="J28" s="129" t="s">
        <v>154</v>
      </c>
      <c r="K28" s="21"/>
      <c r="L28" s="21"/>
      <c r="M28" s="130"/>
    </row>
    <row r="29" spans="1:13" ht="12.75" outlineLevel="1">
      <c r="A29" s="48" t="s">
        <v>158</v>
      </c>
      <c r="B29" s="49"/>
      <c r="C29" s="50">
        <f aca="true" t="shared" si="0" ref="C29:H29">SUM(C30:C31)-SUM(C32:C32)</f>
        <v>-750</v>
      </c>
      <c r="D29" s="50">
        <f t="shared" si="0"/>
        <v>3333.3333333333335</v>
      </c>
      <c r="E29" s="50">
        <f t="shared" si="0"/>
        <v>0</v>
      </c>
      <c r="F29" s="50">
        <f t="shared" si="0"/>
        <v>0</v>
      </c>
      <c r="G29" s="50">
        <f t="shared" si="0"/>
        <v>0</v>
      </c>
      <c r="H29" s="50">
        <f t="shared" si="0"/>
        <v>0</v>
      </c>
      <c r="J29" s="129" t="s">
        <v>161</v>
      </c>
      <c r="K29" s="21"/>
      <c r="L29" s="21"/>
      <c r="M29" s="130"/>
    </row>
    <row r="30" spans="1:13" ht="12.75" outlineLevel="1">
      <c r="A30" s="133" t="s">
        <v>14</v>
      </c>
      <c r="B30" s="134"/>
      <c r="C30" s="135">
        <f>C19*D9/360</f>
        <v>2000</v>
      </c>
      <c r="D30" s="135">
        <f>(D19-C19)*E9/360</f>
        <v>0</v>
      </c>
      <c r="E30" s="135">
        <f>(E19-D19)*F9/360</f>
        <v>0</v>
      </c>
      <c r="F30" s="135">
        <f>(F19-E19)*G9/360</f>
        <v>0</v>
      </c>
      <c r="G30" s="135">
        <f>(G19-F19)*H9/360</f>
        <v>0</v>
      </c>
      <c r="H30" s="135">
        <f>(H19-G19)*H9/360</f>
        <v>0</v>
      </c>
      <c r="I30" s="104"/>
      <c r="J30" s="149" t="s">
        <v>164</v>
      </c>
      <c r="K30" s="136"/>
      <c r="L30" s="136"/>
      <c r="M30" s="151" t="s">
        <v>163</v>
      </c>
    </row>
    <row r="31" spans="1:13" ht="12.75" outlineLevel="1">
      <c r="A31" s="137" t="s">
        <v>15</v>
      </c>
      <c r="B31" s="138"/>
      <c r="C31" s="139"/>
      <c r="D31" s="139">
        <f>D20*D5/360</f>
        <v>3333.3333333333335</v>
      </c>
      <c r="E31" s="139">
        <f>(E20-D20)*E5/360</f>
        <v>0</v>
      </c>
      <c r="F31" s="139">
        <f>(F20-E20)*F5/360</f>
        <v>0</v>
      </c>
      <c r="G31" s="139">
        <f>(G20-F20)*G5/360</f>
        <v>0</v>
      </c>
      <c r="H31" s="139">
        <f>(H20-G20)*H5/360</f>
        <v>0</v>
      </c>
      <c r="I31" s="104"/>
      <c r="J31" s="149" t="s">
        <v>164</v>
      </c>
      <c r="K31" s="136"/>
      <c r="L31" s="136"/>
      <c r="M31" s="151" t="s">
        <v>163</v>
      </c>
    </row>
    <row r="32" spans="1:13" ht="12.75" outlineLevel="1">
      <c r="A32" s="137" t="s">
        <v>16</v>
      </c>
      <c r="B32" s="138"/>
      <c r="C32" s="139">
        <f>C21*D9/360</f>
        <v>2750</v>
      </c>
      <c r="D32" s="139">
        <f>(D21-C21)*E9/360</f>
        <v>0</v>
      </c>
      <c r="E32" s="139">
        <f>(E21-D21)*F9/360</f>
        <v>0</v>
      </c>
      <c r="F32" s="139">
        <f>(F21-E21)*G9/360</f>
        <v>0</v>
      </c>
      <c r="G32" s="139">
        <f>(G21-F21)*H9/360</f>
        <v>0</v>
      </c>
      <c r="H32" s="139">
        <f>(H21-G21)*H9/360</f>
        <v>0</v>
      </c>
      <c r="I32" s="104"/>
      <c r="J32" s="150" t="s">
        <v>163</v>
      </c>
      <c r="K32" s="136"/>
      <c r="L32" s="136"/>
      <c r="M32" s="148" t="s">
        <v>164</v>
      </c>
    </row>
    <row r="33" spans="1:13" ht="12.75" outlineLevel="1">
      <c r="A33" s="30"/>
      <c r="B33" s="47"/>
      <c r="J33" s="58"/>
      <c r="K33" s="20"/>
      <c r="L33" s="20"/>
      <c r="M33" s="131"/>
    </row>
    <row r="34" spans="1:8" ht="12.75" outlineLevel="1">
      <c r="A34" s="24" t="s">
        <v>17</v>
      </c>
      <c r="B34" s="47"/>
      <c r="C34" s="2">
        <v>1000000</v>
      </c>
      <c r="D34" s="2">
        <v>0</v>
      </c>
      <c r="E34" s="2">
        <v>0</v>
      </c>
      <c r="F34" s="2">
        <v>0</v>
      </c>
      <c r="G34" s="2">
        <v>0</v>
      </c>
      <c r="H34" s="2">
        <v>0</v>
      </c>
    </row>
    <row r="35" spans="1:11" ht="12.75" outlineLevel="1">
      <c r="A35" s="42" t="s">
        <v>18</v>
      </c>
      <c r="B35" s="145"/>
      <c r="C35" s="44">
        <f aca="true" t="shared" si="1" ref="C35:H35">SUM(C36,C38)</f>
        <v>1000000</v>
      </c>
      <c r="D35" s="44">
        <f t="shared" si="1"/>
        <v>0</v>
      </c>
      <c r="E35" s="44">
        <f t="shared" si="1"/>
        <v>0</v>
      </c>
      <c r="F35" s="44">
        <f t="shared" si="1"/>
        <v>0</v>
      </c>
      <c r="G35" s="44">
        <f t="shared" si="1"/>
        <v>0</v>
      </c>
      <c r="H35" s="44">
        <f t="shared" si="1"/>
        <v>0</v>
      </c>
      <c r="I35" s="20" t="s">
        <v>87</v>
      </c>
      <c r="J35" s="20"/>
      <c r="K35" s="20"/>
    </row>
    <row r="36" spans="1:10" ht="12.75" outlineLevel="1">
      <c r="A36" s="51" t="s">
        <v>19</v>
      </c>
      <c r="B36" s="6">
        <v>0.12</v>
      </c>
      <c r="C36" s="8">
        <v>0</v>
      </c>
      <c r="D36" s="8">
        <v>0</v>
      </c>
      <c r="E36" s="8">
        <v>0</v>
      </c>
      <c r="F36" s="8">
        <v>0</v>
      </c>
      <c r="G36" s="8">
        <v>0</v>
      </c>
      <c r="H36" s="8">
        <v>0</v>
      </c>
      <c r="I36" s="52">
        <f>SUM(C36:H36)/SUM(C36:H38)</f>
        <v>0</v>
      </c>
      <c r="J36" s="12" t="s">
        <v>20</v>
      </c>
    </row>
    <row r="37" spans="1:9" ht="12.75" outlineLevel="2">
      <c r="A37" s="32" t="s">
        <v>162</v>
      </c>
      <c r="B37" s="144"/>
      <c r="C37" s="152">
        <f aca="true" t="shared" si="2" ref="C37:H37">B37+C36</f>
        <v>0</v>
      </c>
      <c r="D37" s="152">
        <f t="shared" si="2"/>
        <v>0</v>
      </c>
      <c r="E37" s="152">
        <f t="shared" si="2"/>
        <v>0</v>
      </c>
      <c r="F37" s="152">
        <f t="shared" si="2"/>
        <v>0</v>
      </c>
      <c r="G37" s="152">
        <f t="shared" si="2"/>
        <v>0</v>
      </c>
      <c r="H37" s="152">
        <f t="shared" si="2"/>
        <v>0</v>
      </c>
      <c r="I37" s="52"/>
    </row>
    <row r="38" spans="1:10" ht="13.5" outlineLevel="1" thickBot="1">
      <c r="A38" s="51" t="s">
        <v>21</v>
      </c>
      <c r="B38" s="6">
        <v>0.06</v>
      </c>
      <c r="C38" s="8">
        <v>1000000</v>
      </c>
      <c r="D38" s="8">
        <v>0</v>
      </c>
      <c r="E38" s="8">
        <v>0</v>
      </c>
      <c r="F38" s="8">
        <v>0</v>
      </c>
      <c r="G38" s="8">
        <v>0</v>
      </c>
      <c r="H38" s="8">
        <v>0</v>
      </c>
      <c r="I38" s="52">
        <f>SUM(C38:H38)/SUM(C36:H38)</f>
        <v>1</v>
      </c>
      <c r="J38" s="12" t="s">
        <v>22</v>
      </c>
    </row>
    <row r="39" spans="1:8" ht="13.5" outlineLevel="1" thickTop="1">
      <c r="A39" s="53"/>
      <c r="B39" s="47"/>
      <c r="C39" s="54"/>
      <c r="D39" s="54"/>
      <c r="E39" s="54"/>
      <c r="F39" s="54"/>
      <c r="G39" s="54"/>
      <c r="H39" s="54"/>
    </row>
    <row r="40" spans="1:8" ht="12.75">
      <c r="A40" s="141" t="s">
        <v>23</v>
      </c>
      <c r="B40" s="43"/>
      <c r="C40" s="142">
        <f aca="true" t="shared" si="3" ref="C40:H40">C25-C29-C34+C35</f>
        <v>750</v>
      </c>
      <c r="D40" s="142">
        <f t="shared" si="3"/>
        <v>4766.666666666666</v>
      </c>
      <c r="E40" s="142">
        <f t="shared" si="3"/>
        <v>81000</v>
      </c>
      <c r="F40" s="142">
        <f t="shared" si="3"/>
        <v>810000</v>
      </c>
      <c r="G40" s="142">
        <f t="shared" si="3"/>
        <v>1620000</v>
      </c>
      <c r="H40" s="142">
        <f t="shared" si="3"/>
        <v>2430000</v>
      </c>
    </row>
    <row r="41" spans="1:8" ht="12.75">
      <c r="A41" s="133" t="s">
        <v>24</v>
      </c>
      <c r="B41" s="134"/>
      <c r="C41" s="135">
        <f>+C40</f>
        <v>750</v>
      </c>
      <c r="D41" s="135">
        <f>C41+D40</f>
        <v>5516.666666666666</v>
      </c>
      <c r="E41" s="135">
        <f>D41+E40</f>
        <v>86516.66666666667</v>
      </c>
      <c r="F41" s="135">
        <f>E41+F40</f>
        <v>896516.6666666666</v>
      </c>
      <c r="G41" s="135">
        <f>F41+G40</f>
        <v>2516516.6666666665</v>
      </c>
      <c r="H41" s="135">
        <f>G41+H40</f>
        <v>4946516.666666666</v>
      </c>
    </row>
    <row r="42" spans="1:8" ht="12.75">
      <c r="A42" s="55" t="s">
        <v>25</v>
      </c>
      <c r="B42" s="56"/>
      <c r="C42" s="57"/>
      <c r="D42" s="57"/>
      <c r="E42" s="57"/>
      <c r="F42" s="57"/>
      <c r="G42" s="57"/>
      <c r="H42" s="57"/>
    </row>
  </sheetData>
  <sheetProtection/>
  <conditionalFormatting sqref="C41:H41">
    <cfRule type="cellIs" priority="1" dxfId="0" operator="lessThan" stopIfTrue="1">
      <formula>0</formula>
    </cfRule>
  </conditionalFormatting>
  <hyperlinks>
    <hyperlink ref="K1" location="START!A1" display="START"/>
  </hyperlinks>
  <printOptions/>
  <pageMargins left="0.7874015748031497" right="0.7874015748031497" top="0.984251968503937" bottom="0.984251968503937" header="0.5118110236220472" footer="0.5118110236220472"/>
  <pageSetup fitToHeight="1" fitToWidth="1" orientation="landscape" paperSize="9" scale="6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AKDG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Kostrzewa</dc:creator>
  <cp:keywords/>
  <dc:description/>
  <cp:lastModifiedBy>student</cp:lastModifiedBy>
  <cp:lastPrinted>2006-03-13T23:16:02Z</cp:lastPrinted>
  <dcterms:created xsi:type="dcterms:W3CDTF">2005-03-08T11:35:40Z</dcterms:created>
  <dcterms:modified xsi:type="dcterms:W3CDTF">2010-11-16T12:31:56Z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-385604711</vt:i4>
  </property>
  <property fmtid="{D5CDD505-2E9C-101B-9397-08002B2CF9AE}" pid="3" name="_EmailSubject">
    <vt:lpwstr>Pliki</vt:lpwstr>
  </property>
  <property fmtid="{D5CDD505-2E9C-101B-9397-08002B2CF9AE}" pid="4" name="_AuthorEmail">
    <vt:lpwstr>jerzy.cieslik@neostrada.pl</vt:lpwstr>
  </property>
  <property fmtid="{D5CDD505-2E9C-101B-9397-08002B2CF9AE}" pid="5" name="_AuthorEmailDisplayName">
    <vt:lpwstr>Jerzy Cieslik</vt:lpwstr>
  </property>
  <property fmtid="{D5CDD505-2E9C-101B-9397-08002B2CF9AE}" pid="6" name="_ReviewingToolsShownOnce">
    <vt:lpwstr/>
  </property>
</Properties>
</file>